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81D" lockStructure="1"/>
  <bookViews>
    <workbookView xWindow="2325" yWindow="450" windowWidth="13035" windowHeight="8235" firstSheet="1" activeTab="1"/>
  </bookViews>
  <sheets>
    <sheet name="Лист10" sheetId="12" state="hidden" r:id="rId1"/>
    <sheet name="Лист1" sheetId="1" r:id="rId2"/>
    <sheet name="Лист9" sheetId="11" state="hidden" r:id="rId3"/>
    <sheet name="Лист2" sheetId="2" state="hidden" r:id="rId4"/>
    <sheet name="Лист3" sheetId="3" state="hidden" r:id="rId5"/>
    <sheet name="Лист4" sheetId="6" state="hidden" r:id="rId6"/>
    <sheet name="Лист5" sheetId="7" state="hidden" r:id="rId7"/>
    <sheet name="Лист6" sheetId="8" state="hidden" r:id="rId8"/>
    <sheet name="Лист7" sheetId="9" state="hidden" r:id="rId9"/>
    <sheet name="Лист8" sheetId="10" state="hidden" r:id="rId10"/>
  </sheets>
  <definedNames>
    <definedName name="_Toc19444156" localSheetId="9">Лист8!$A$26</definedName>
    <definedName name="_Toc26876984" localSheetId="9">Лист8!#REF!</definedName>
    <definedName name="_СамГОСТ">Лист10!$B$4:$K$63</definedName>
    <definedName name="_СамИСО">Лист10!$P$4:$Y$63</definedName>
    <definedName name="_xlnm._FilterDatabase" localSheetId="1" hidden="1">Лист1!$B$14:$F$16</definedName>
    <definedName name="_xlnm._FilterDatabase" localSheetId="0" hidden="1">Лист10!$A$3:$K$3</definedName>
    <definedName name="_xlnm._FilterDatabase" localSheetId="4" hidden="1">Лист3!$C$112:$F$643</definedName>
    <definedName name="_PO0000016" localSheetId="9">Лист8!$A$59</definedName>
    <definedName name="_PO0000017" localSheetId="9">Лист8!$A$60</definedName>
    <definedName name="_PO0000018" localSheetId="9">Лист8!$A$61</definedName>
    <definedName name="_PO0000019" localSheetId="9">Лист8!$A$62</definedName>
    <definedName name="_TO0000003" localSheetId="9">Лист8!$A$27</definedName>
    <definedName name="СамГОСТ">Лист10!$B$4:$B$63</definedName>
    <definedName name="СамИСО">Лист10!$P$4:$P$63</definedName>
    <definedName name="таблица_прил" localSheetId="9">Лист8!#REF!</definedName>
  </definedNames>
  <calcPr calcId="145621"/>
</workbook>
</file>

<file path=xl/calcChain.xml><?xml version="1.0" encoding="utf-8"?>
<calcChain xmlns="http://schemas.openxmlformats.org/spreadsheetml/2006/main">
  <c r="BK9" i="1" l="1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B5" i="12"/>
  <c r="B6" i="12"/>
  <c r="B7" i="12"/>
  <c r="B8" i="12"/>
  <c r="B9" i="12"/>
  <c r="B10" i="12"/>
  <c r="BK10" i="1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4" i="12"/>
  <c r="L32" i="1"/>
  <c r="F105" i="2"/>
  <c r="O58" i="2"/>
  <c r="E105" i="2"/>
  <c r="N58" i="2"/>
  <c r="N64" i="2"/>
  <c r="N68" i="2"/>
  <c r="N74" i="2"/>
  <c r="N78" i="2"/>
  <c r="N84" i="2"/>
  <c r="N88" i="2"/>
  <c r="J36" i="1"/>
  <c r="BI20" i="1"/>
  <c r="BI19" i="1"/>
  <c r="BI18" i="1"/>
  <c r="BI17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16" i="1"/>
  <c r="BI15" i="1"/>
  <c r="BI14" i="1"/>
  <c r="BI13" i="1"/>
  <c r="BI12" i="1"/>
  <c r="BI11" i="1"/>
  <c r="BI10" i="1"/>
  <c r="BI9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AO13" i="11"/>
  <c r="AO12" i="11"/>
  <c r="AO11" i="11"/>
  <c r="AO9" i="11"/>
  <c r="AO10" i="11"/>
  <c r="AD38" i="10"/>
  <c r="AF38" i="10"/>
  <c r="AH37" i="9"/>
  <c r="AH38" i="9"/>
  <c r="AI26" i="9"/>
  <c r="AI37" i="9"/>
  <c r="AJ37" i="9"/>
  <c r="AK37" i="9"/>
  <c r="AH39" i="9"/>
  <c r="AH40" i="9"/>
  <c r="AH41" i="9"/>
  <c r="AH42" i="9"/>
  <c r="AH43" i="9"/>
  <c r="AH44" i="9"/>
  <c r="AU96" i="1"/>
  <c r="AH45" i="9"/>
  <c r="AH46" i="9"/>
  <c r="AH47" i="9"/>
  <c r="AH48" i="9"/>
  <c r="AH49" i="9"/>
  <c r="AH31" i="9"/>
  <c r="AH34" i="9"/>
  <c r="AH32" i="9"/>
  <c r="AU84" i="1"/>
  <c r="AH33" i="9"/>
  <c r="AJ33" i="9"/>
  <c r="AI33" i="9"/>
  <c r="AK33" i="9"/>
  <c r="AI31" i="9"/>
  <c r="AK31" i="9"/>
  <c r="AI39" i="9"/>
  <c r="AK39" i="9"/>
  <c r="AI41" i="9"/>
  <c r="AK41" i="9"/>
  <c r="AI38" i="9"/>
  <c r="AK38" i="9"/>
  <c r="AI40" i="9"/>
  <c r="AK40" i="9"/>
  <c r="AJ49" i="9"/>
  <c r="AJ48" i="9"/>
  <c r="AJ47" i="9"/>
  <c r="AJ46" i="9"/>
  <c r="AJ45" i="9"/>
  <c r="AJ44" i="9"/>
  <c r="AJ43" i="9"/>
  <c r="AJ42" i="9"/>
  <c r="AJ41" i="9"/>
  <c r="AJ40" i="9"/>
  <c r="AJ39" i="9"/>
  <c r="AJ38" i="9"/>
  <c r="AJ36" i="9"/>
  <c r="AJ35" i="9"/>
  <c r="AJ34" i="9"/>
  <c r="AJ32" i="9"/>
  <c r="AJ31" i="9"/>
  <c r="AJ30" i="9"/>
  <c r="AJ29" i="9"/>
  <c r="AJ28" i="9"/>
  <c r="AJ27" i="9"/>
  <c r="AJ26" i="9"/>
  <c r="AI49" i="9"/>
  <c r="AI48" i="9"/>
  <c r="AK48" i="9"/>
  <c r="AI47" i="9"/>
  <c r="AI46" i="9"/>
  <c r="AI45" i="9"/>
  <c r="AI44" i="9"/>
  <c r="AK44" i="9"/>
  <c r="AI43" i="9"/>
  <c r="AI42" i="9"/>
  <c r="AI36" i="9"/>
  <c r="AI35" i="9"/>
  <c r="AK35" i="9"/>
  <c r="AI34" i="9"/>
  <c r="AI32" i="9"/>
  <c r="AK32" i="9"/>
  <c r="AI30" i="9"/>
  <c r="AI29" i="9"/>
  <c r="AI28" i="9"/>
  <c r="AI27" i="9"/>
  <c r="AK27" i="9"/>
  <c r="AH36" i="9"/>
  <c r="AH35" i="9"/>
  <c r="AU87" i="1"/>
  <c r="AH30" i="9"/>
  <c r="AU82" i="1"/>
  <c r="AH29" i="9"/>
  <c r="AH28" i="9"/>
  <c r="AU80" i="1"/>
  <c r="AH27" i="9"/>
  <c r="AH26" i="9"/>
  <c r="AC44" i="10"/>
  <c r="AC51" i="10"/>
  <c r="BE98" i="1"/>
  <c r="AC47" i="10"/>
  <c r="AC48" i="10"/>
  <c r="AD47" i="10"/>
  <c r="AE47" i="10"/>
  <c r="AF47" i="10"/>
  <c r="AC45" i="10"/>
  <c r="AC46" i="10"/>
  <c r="AC49" i="10"/>
  <c r="BE96" i="1"/>
  <c r="AC50" i="10"/>
  <c r="AC52" i="10"/>
  <c r="AC53" i="10"/>
  <c r="AC54" i="10"/>
  <c r="AC55" i="10"/>
  <c r="AC56" i="10"/>
  <c r="BE103" i="1"/>
  <c r="AC57" i="10"/>
  <c r="AC37" i="10"/>
  <c r="AC40" i="10"/>
  <c r="AC41" i="10"/>
  <c r="AD40" i="10"/>
  <c r="AE40" i="10"/>
  <c r="AF40" i="10"/>
  <c r="AD50" i="10"/>
  <c r="AE50" i="10"/>
  <c r="AF50" i="10"/>
  <c r="AD44" i="10"/>
  <c r="AE44" i="10"/>
  <c r="AF44" i="10"/>
  <c r="AD46" i="10"/>
  <c r="AE46" i="10"/>
  <c r="AF46" i="10"/>
  <c r="AC33" i="10"/>
  <c r="AC35" i="10"/>
  <c r="AC36" i="10"/>
  <c r="AD36" i="10"/>
  <c r="AE36" i="10"/>
  <c r="AF36" i="10"/>
  <c r="AC42" i="10"/>
  <c r="AC43" i="10"/>
  <c r="AD43" i="10"/>
  <c r="AE43" i="10"/>
  <c r="AF43" i="10"/>
  <c r="AD57" i="10"/>
  <c r="AD56" i="10"/>
  <c r="AD55" i="10"/>
  <c r="AD54" i="10"/>
  <c r="AF54" i="10"/>
  <c r="E32" i="1"/>
  <c r="AD53" i="10"/>
  <c r="AD52" i="10"/>
  <c r="AF52" i="10"/>
  <c r="AD51" i="10"/>
  <c r="AD49" i="10"/>
  <c r="AD48" i="10"/>
  <c r="AD45" i="10"/>
  <c r="AD42" i="10"/>
  <c r="AD41" i="10"/>
  <c r="AD39" i="10"/>
  <c r="AD37" i="10"/>
  <c r="AE31" i="10"/>
  <c r="AD35" i="10"/>
  <c r="AF35" i="10"/>
  <c r="AD34" i="10"/>
  <c r="AD33" i="10"/>
  <c r="AF33" i="10"/>
  <c r="AE57" i="10"/>
  <c r="AE56" i="10"/>
  <c r="AE55" i="10"/>
  <c r="AE54" i="10"/>
  <c r="AE53" i="10"/>
  <c r="AE52" i="10"/>
  <c r="AE51" i="10"/>
  <c r="AE49" i="10"/>
  <c r="AE48" i="10"/>
  <c r="AE45" i="10"/>
  <c r="AE42" i="10"/>
  <c r="AE41" i="10"/>
  <c r="AE39" i="10"/>
  <c r="AE38" i="10"/>
  <c r="AE37" i="10"/>
  <c r="AE35" i="10"/>
  <c r="AE34" i="10"/>
  <c r="AE33" i="10"/>
  <c r="AE32" i="10"/>
  <c r="AD32" i="10"/>
  <c r="AF32" i="10"/>
  <c r="AD31" i="10"/>
  <c r="AC39" i="10"/>
  <c r="AC38" i="10"/>
  <c r="AC34" i="10"/>
  <c r="BE81" i="1"/>
  <c r="AC32" i="10"/>
  <c r="AC31" i="10"/>
  <c r="F105" i="3"/>
  <c r="O58" i="3"/>
  <c r="E105" i="3"/>
  <c r="N58" i="3"/>
  <c r="O63" i="3"/>
  <c r="K63" i="3" s="1"/>
  <c r="N63" i="3"/>
  <c r="N64" i="3"/>
  <c r="N65" i="3"/>
  <c r="O68" i="3"/>
  <c r="K68" i="3" s="1"/>
  <c r="N68" i="3"/>
  <c r="N69" i="3"/>
  <c r="N70" i="3"/>
  <c r="O73" i="3"/>
  <c r="K73" i="3" s="1"/>
  <c r="N73" i="3"/>
  <c r="N74" i="3"/>
  <c r="N75" i="3"/>
  <c r="N78" i="3"/>
  <c r="K78" i="3" s="1"/>
  <c r="N79" i="3"/>
  <c r="N80" i="3"/>
  <c r="N83" i="3"/>
  <c r="N84" i="3"/>
  <c r="N85" i="3"/>
  <c r="N88" i="3"/>
  <c r="N89" i="3"/>
  <c r="N90" i="3"/>
  <c r="F105" i="6"/>
  <c r="O86" i="6"/>
  <c r="E105" i="6"/>
  <c r="O63" i="6"/>
  <c r="K63" i="6" s="1"/>
  <c r="N71" i="6"/>
  <c r="O74" i="6"/>
  <c r="N75" i="6"/>
  <c r="N80" i="6"/>
  <c r="K80" i="6" s="1"/>
  <c r="N94" i="6"/>
  <c r="N98" i="6"/>
  <c r="F105" i="8"/>
  <c r="E105" i="8"/>
  <c r="N63" i="8"/>
  <c r="N68" i="8"/>
  <c r="N78" i="8"/>
  <c r="N88" i="8"/>
  <c r="K88" i="8" s="1"/>
  <c r="F105" i="7"/>
  <c r="O68" i="7"/>
  <c r="E105" i="7"/>
  <c r="N68" i="7"/>
  <c r="N69" i="7"/>
  <c r="O73" i="7"/>
  <c r="N74" i="7"/>
  <c r="O78" i="7"/>
  <c r="K78" i="7" s="1"/>
  <c r="N79" i="7"/>
  <c r="O83" i="7"/>
  <c r="N84" i="7"/>
  <c r="O88" i="7"/>
  <c r="K88" i="7" s="1"/>
  <c r="N89" i="7"/>
  <c r="AF53" i="10"/>
  <c r="AF51" i="10"/>
  <c r="AF37" i="10"/>
  <c r="AF57" i="10"/>
  <c r="AF41" i="10"/>
  <c r="AF55" i="10"/>
  <c r="BE104" i="1"/>
  <c r="BE102" i="1"/>
  <c r="BE93" i="1"/>
  <c r="BE101" i="1"/>
  <c r="BE100" i="1"/>
  <c r="BE99" i="1"/>
  <c r="BE97" i="1"/>
  <c r="BE95" i="1"/>
  <c r="BE94" i="1"/>
  <c r="BE92" i="1"/>
  <c r="BE91" i="1"/>
  <c r="BE90" i="1"/>
  <c r="BE89" i="1"/>
  <c r="BE88" i="1"/>
  <c r="BE87" i="1"/>
  <c r="BE86" i="1"/>
  <c r="BE85" i="1"/>
  <c r="BE84" i="1"/>
  <c r="BE83" i="1"/>
  <c r="BE82" i="1"/>
  <c r="BE80" i="1"/>
  <c r="BE79" i="1"/>
  <c r="BE78" i="1"/>
  <c r="C36" i="1"/>
  <c r="AF56" i="10"/>
  <c r="AF49" i="10"/>
  <c r="AF48" i="10"/>
  <c r="AF45" i="10"/>
  <c r="AF42" i="10"/>
  <c r="AF39" i="10"/>
  <c r="AF34" i="10"/>
  <c r="AF31" i="10"/>
  <c r="AK42" i="9"/>
  <c r="AK30" i="9"/>
  <c r="AK28" i="9"/>
  <c r="AK34" i="9"/>
  <c r="AK45" i="9"/>
  <c r="AK43" i="9"/>
  <c r="AK47" i="9"/>
  <c r="AK49" i="9"/>
  <c r="AK26" i="9"/>
  <c r="AU89" i="1"/>
  <c r="AU95" i="1"/>
  <c r="AU100" i="1"/>
  <c r="AU101" i="1"/>
  <c r="AU83" i="1"/>
  <c r="AU92" i="1"/>
  <c r="AU93" i="1"/>
  <c r="AU94" i="1"/>
  <c r="AU97" i="1"/>
  <c r="AU78" i="1"/>
  <c r="AU99" i="1"/>
  <c r="AU90" i="1"/>
  <c r="AU91" i="1"/>
  <c r="AU86" i="1"/>
  <c r="AK46" i="9"/>
  <c r="AU85" i="1"/>
  <c r="AK36" i="9"/>
  <c r="AK29" i="9"/>
  <c r="AU88" i="1"/>
  <c r="AU81" i="1"/>
  <c r="AU79" i="1"/>
  <c r="J19" i="1"/>
  <c r="N70" i="8"/>
  <c r="N80" i="8"/>
  <c r="N90" i="8"/>
  <c r="N65" i="2"/>
  <c r="N70" i="2"/>
  <c r="N75" i="2"/>
  <c r="N80" i="2"/>
  <c r="N85" i="2"/>
  <c r="N90" i="2"/>
  <c r="N101" i="6"/>
  <c r="N75" i="7"/>
  <c r="N85" i="7"/>
  <c r="D109" i="8"/>
  <c r="E109" i="8"/>
  <c r="D105" i="8"/>
  <c r="F83" i="8"/>
  <c r="F73" i="8"/>
  <c r="F63" i="8"/>
  <c r="D109" i="7"/>
  <c r="F109" i="7"/>
  <c r="E109" i="7"/>
  <c r="D105" i="7"/>
  <c r="F88" i="7"/>
  <c r="F83" i="7"/>
  <c r="F78" i="7"/>
  <c r="F73" i="7"/>
  <c r="F68" i="7"/>
  <c r="C19" i="1"/>
  <c r="D109" i="6"/>
  <c r="D105" i="6"/>
  <c r="D109" i="3"/>
  <c r="D105" i="3"/>
  <c r="F92" i="6"/>
  <c r="F86" i="6"/>
  <c r="F80" i="6"/>
  <c r="F74" i="6"/>
  <c r="F69" i="6"/>
  <c r="F63" i="6"/>
  <c r="F58" i="6"/>
  <c r="E58" i="2"/>
  <c r="E58" i="3"/>
  <c r="D109" i="2"/>
  <c r="D105" i="2"/>
  <c r="F109" i="3"/>
  <c r="E109" i="3"/>
  <c r="F88" i="3"/>
  <c r="E88" i="3"/>
  <c r="F83" i="3"/>
  <c r="E83" i="3"/>
  <c r="F78" i="3"/>
  <c r="E78" i="3"/>
  <c r="F73" i="3"/>
  <c r="E73" i="3"/>
  <c r="F68" i="3"/>
  <c r="E68" i="3"/>
  <c r="F63" i="3"/>
  <c r="E63" i="3"/>
  <c r="F58" i="3"/>
  <c r="E109" i="2"/>
  <c r="D19" i="1"/>
  <c r="F109" i="2"/>
  <c r="E88" i="2"/>
  <c r="E83" i="2"/>
  <c r="E78" i="2"/>
  <c r="E73" i="2"/>
  <c r="E68" i="2"/>
  <c r="E63" i="2"/>
  <c r="L36" i="1"/>
  <c r="M32" i="1"/>
  <c r="F58" i="2"/>
  <c r="F63" i="2"/>
  <c r="F68" i="2"/>
  <c r="F73" i="2"/>
  <c r="F78" i="2"/>
  <c r="F83" i="2"/>
  <c r="F88" i="2"/>
  <c r="K68" i="7"/>
  <c r="O88" i="3"/>
  <c r="K88" i="3" s="1"/>
  <c r="O83" i="3"/>
  <c r="K83" i="3"/>
  <c r="O78" i="3"/>
  <c r="O88" i="2"/>
  <c r="O83" i="2"/>
  <c r="K83" i="2" s="1"/>
  <c r="O78" i="2"/>
  <c r="O73" i="2"/>
  <c r="O68" i="2"/>
  <c r="O63" i="2"/>
  <c r="K63" i="2" s="1"/>
  <c r="E68" i="7"/>
  <c r="E73" i="7"/>
  <c r="E78" i="7"/>
  <c r="E83" i="7"/>
  <c r="E88" i="7"/>
  <c r="N90" i="7"/>
  <c r="N80" i="7"/>
  <c r="N70" i="7"/>
  <c r="N88" i="7"/>
  <c r="N83" i="7"/>
  <c r="K83" i="7" s="1"/>
  <c r="N78" i="7"/>
  <c r="N73" i="7"/>
  <c r="K73" i="7" s="1"/>
  <c r="N89" i="2"/>
  <c r="N83" i="2"/>
  <c r="N79" i="2"/>
  <c r="N73" i="2"/>
  <c r="N69" i="2"/>
  <c r="K68" i="2" s="1"/>
  <c r="N63" i="2"/>
  <c r="K58" i="2"/>
  <c r="E36" i="1"/>
  <c r="F32" i="1"/>
  <c r="O58" i="8"/>
  <c r="K58" i="8" s="1"/>
  <c r="O63" i="8"/>
  <c r="O68" i="8"/>
  <c r="O73" i="8"/>
  <c r="O78" i="8"/>
  <c r="O83" i="8"/>
  <c r="O88" i="8"/>
  <c r="F109" i="8"/>
  <c r="N58" i="6"/>
  <c r="N63" i="6"/>
  <c r="N65" i="6"/>
  <c r="N70" i="6"/>
  <c r="N74" i="6"/>
  <c r="K74" i="6" s="1"/>
  <c r="N76" i="6"/>
  <c r="N81" i="6"/>
  <c r="N86" i="6"/>
  <c r="K86" i="6" s="1"/>
  <c r="N88" i="6"/>
  <c r="N93" i="6"/>
  <c r="N95" i="6"/>
  <c r="N99" i="6"/>
  <c r="N77" i="6"/>
  <c r="N89" i="6"/>
  <c r="E58" i="6"/>
  <c r="E63" i="6"/>
  <c r="E69" i="6"/>
  <c r="E74" i="6"/>
  <c r="E80" i="6"/>
  <c r="E86" i="6"/>
  <c r="E92" i="6"/>
  <c r="E109" i="6"/>
  <c r="F58" i="8"/>
  <c r="F68" i="8"/>
  <c r="F78" i="8"/>
  <c r="F88" i="8"/>
  <c r="N83" i="6"/>
  <c r="N58" i="8"/>
  <c r="N64" i="8"/>
  <c r="N69" i="8"/>
  <c r="N74" i="8"/>
  <c r="N79" i="8"/>
  <c r="N84" i="8"/>
  <c r="N89" i="8"/>
  <c r="N65" i="8"/>
  <c r="N75" i="8"/>
  <c r="N85" i="8"/>
  <c r="E88" i="8"/>
  <c r="E83" i="8"/>
  <c r="E78" i="8"/>
  <c r="E73" i="8"/>
  <c r="E68" i="8"/>
  <c r="E63" i="8"/>
  <c r="E58" i="8"/>
  <c r="N100" i="6"/>
  <c r="N92" i="6"/>
  <c r="N87" i="6"/>
  <c r="N82" i="6"/>
  <c r="N69" i="6"/>
  <c r="K69" i="6" s="1"/>
  <c r="N64" i="6"/>
  <c r="N59" i="6"/>
  <c r="O58" i="6"/>
  <c r="K58" i="6" s="1"/>
  <c r="O69" i="6"/>
  <c r="O80" i="6"/>
  <c r="O92" i="6"/>
  <c r="O98" i="6"/>
  <c r="F109" i="6"/>
  <c r="K58" i="3"/>
  <c r="L15" i="1"/>
  <c r="AU98" i="1"/>
  <c r="K78" i="2"/>
  <c r="K88" i="2"/>
  <c r="K73" i="2"/>
  <c r="K98" i="6"/>
  <c r="M15" i="1"/>
  <c r="L19" i="1"/>
  <c r="K78" i="8"/>
  <c r="K92" i="6"/>
  <c r="K63" i="8"/>
  <c r="K68" i="8"/>
  <c r="N83" i="8"/>
  <c r="K83" i="8" s="1"/>
  <c r="N73" i="8"/>
  <c r="K73" i="8"/>
  <c r="G58" i="2"/>
  <c r="G73" i="2"/>
  <c r="G78" i="2"/>
  <c r="G58" i="3"/>
  <c r="G63" i="8"/>
  <c r="G83" i="2"/>
  <c r="G63" i="2"/>
  <c r="G73" i="7"/>
  <c r="G78" i="8"/>
  <c r="G83" i="8"/>
  <c r="G58" i="6"/>
  <c r="G92" i="6"/>
  <c r="G74" i="6"/>
  <c r="G63" i="3"/>
  <c r="G78" i="3"/>
  <c r="G88" i="8"/>
  <c r="G88" i="3"/>
  <c r="G83" i="3"/>
  <c r="G68" i="2"/>
  <c r="G86" i="6"/>
  <c r="G73" i="3"/>
  <c r="G80" i="6"/>
  <c r="G88" i="2"/>
  <c r="G68" i="7"/>
  <c r="G83" i="7"/>
  <c r="G58" i="8"/>
  <c r="G69" i="6"/>
  <c r="G73" i="8"/>
  <c r="G68" i="3"/>
  <c r="G63" i="6"/>
  <c r="G78" i="7"/>
  <c r="G88" i="7"/>
  <c r="G68" i="8"/>
  <c r="G109" i="8" l="1"/>
  <c r="G105" i="8"/>
  <c r="H105" i="8" s="1"/>
  <c r="G105" i="7"/>
  <c r="H105" i="7" s="1"/>
  <c r="G109" i="7"/>
  <c r="G109" i="6"/>
  <c r="G105" i="6"/>
  <c r="G109" i="3"/>
  <c r="G105" i="3"/>
  <c r="H105" i="3" s="1"/>
  <c r="G109" i="2"/>
  <c r="G105" i="2"/>
  <c r="H105" i="2" s="1"/>
  <c r="BF9" i="1" l="1"/>
  <c r="E15" i="1" s="1"/>
  <c r="H105" i="6"/>
  <c r="F15" i="1" l="1"/>
  <c r="E19" i="1"/>
</calcChain>
</file>

<file path=xl/sharedStrings.xml><?xml version="1.0" encoding="utf-8"?>
<sst xmlns="http://schemas.openxmlformats.org/spreadsheetml/2006/main" count="2523" uniqueCount="168">
  <si>
    <t>Подсчет массы болта по ГОСТ 7796-70</t>
  </si>
  <si>
    <t>Подсчет массы болта по ГОСТ 7798-70</t>
  </si>
  <si>
    <t>Масса  в табл 1000/ед</t>
  </si>
  <si>
    <t>Диаметр болта</t>
  </si>
  <si>
    <t>М6</t>
  </si>
  <si>
    <t>М8</t>
  </si>
  <si>
    <t>М10</t>
  </si>
  <si>
    <t>М12</t>
  </si>
  <si>
    <t>М14</t>
  </si>
  <si>
    <t>М16</t>
  </si>
  <si>
    <t>М18</t>
  </si>
  <si>
    <t>М20</t>
  </si>
  <si>
    <t>М22</t>
  </si>
  <si>
    <t>М24</t>
  </si>
  <si>
    <t>М27</t>
  </si>
  <si>
    <t>М30</t>
  </si>
  <si>
    <t>М36</t>
  </si>
  <si>
    <t>М42</t>
  </si>
  <si>
    <t>М48</t>
  </si>
  <si>
    <t>Длина болта</t>
  </si>
  <si>
    <t>-</t>
  </si>
  <si>
    <t>диаметр</t>
  </si>
  <si>
    <t>Длина</t>
  </si>
  <si>
    <t>Масса ед</t>
  </si>
  <si>
    <t>Ячейка</t>
  </si>
  <si>
    <t>столбец</t>
  </si>
  <si>
    <t>строка</t>
  </si>
  <si>
    <t>&lt;=20</t>
  </si>
  <si>
    <t>переменные</t>
  </si>
  <si>
    <t>расчетные</t>
  </si>
  <si>
    <t>&lt;=38</t>
  </si>
  <si>
    <t>&lt;=70</t>
  </si>
  <si>
    <t>&lt;=105</t>
  </si>
  <si>
    <t>&lt;=150</t>
  </si>
  <si>
    <t>&lt;=240</t>
  </si>
  <si>
    <t>&lt;=300</t>
  </si>
  <si>
    <t>n штук</t>
  </si>
  <si>
    <t>Общая масса, кг</t>
  </si>
  <si>
    <t>кг</t>
  </si>
  <si>
    <t>Кол-во</t>
  </si>
  <si>
    <t>перемен</t>
  </si>
  <si>
    <t>Материал-алюмин. сплав</t>
  </si>
  <si>
    <t>Материал-сталь</t>
  </si>
  <si>
    <t>Материал-латунь</t>
  </si>
  <si>
    <t>М1,6</t>
  </si>
  <si>
    <t>М2</t>
  </si>
  <si>
    <t>М2,5</t>
  </si>
  <si>
    <t>М3</t>
  </si>
  <si>
    <t>М3,5</t>
  </si>
  <si>
    <t>М4</t>
  </si>
  <si>
    <t>М5</t>
  </si>
  <si>
    <t>&lt;=10</t>
  </si>
  <si>
    <t>&lt;=25</t>
  </si>
  <si>
    <t>&lt;=45</t>
  </si>
  <si>
    <t>&lt;=80</t>
  </si>
  <si>
    <t>&lt;=115</t>
  </si>
  <si>
    <t>&lt;=170</t>
  </si>
  <si>
    <t>Подсчет массы болта по ГОСТ 7805-70 пов. точ.</t>
  </si>
  <si>
    <t>Подсчет массы болта по ГОСТ 7796-70 норм. точ. с ум. головкой</t>
  </si>
  <si>
    <t>Масса ед ст болта</t>
  </si>
  <si>
    <t>БОЛТЫ</t>
  </si>
  <si>
    <t>Подсчет массы болта по ГОСТ 22353-77 высокопр.норм. точ.</t>
  </si>
  <si>
    <t>Подсчет массы болта по ГОСТ 7808-70 пов. точ. с ум. головкой</t>
  </si>
  <si>
    <t>Подсчет массы болта по ГОСТ 7798-70 норм. точ. и ГОСТ 15589-70</t>
  </si>
  <si>
    <t>ГАЙКИ ШЕСТИГРАННЫЕ</t>
  </si>
  <si>
    <t>ГОСТ</t>
  </si>
  <si>
    <t>КЛАССА ТОЧНОСТИ В.</t>
  </si>
  <si>
    <t>5915-70*</t>
  </si>
  <si>
    <t>ГАЙКИ ШЕСТИГРАННЫЕ НИЗКИЕ</t>
  </si>
  <si>
    <t>КЛАССА ТОЧНОСТИ В</t>
  </si>
  <si>
    <t>5916-70</t>
  </si>
  <si>
    <t xml:space="preserve"> КЛАССА ТОЧНОСТИ В</t>
  </si>
  <si>
    <t>ГАЙКИ ШЕСТИГРАННЫЕ С УМЕНЬШЕННЫМ РАЗМЕРОМ «ПОД КЛЮЧ»</t>
  </si>
  <si>
    <t>С УМЕНЬШЕННЫМ РАЗМЕРОМ «ПОД КЛЮЧ»</t>
  </si>
  <si>
    <t>ГАЙКИ ШЕСТИГРАННЫЕ НИЗКИЕ С УМЕНЬШЕННЫМ РАЗМЕРОМ «ПОД КЛЮЧ»</t>
  </si>
  <si>
    <t>КЛАССА ТОЧНОСТИ А</t>
  </si>
  <si>
    <t xml:space="preserve">15521-70 </t>
  </si>
  <si>
    <t xml:space="preserve">15522-70 </t>
  </si>
  <si>
    <t>5927-70</t>
  </si>
  <si>
    <t>5929-70</t>
  </si>
  <si>
    <t>2524-70</t>
  </si>
  <si>
    <t>2526-70</t>
  </si>
  <si>
    <t>ГАЙКИ ШЕСТИГРАННЫЕ ВЫСОКИЕ</t>
  </si>
  <si>
    <t>15524-70</t>
  </si>
  <si>
    <t>ГАЙКИ ШЕСТИГРАННЫЕ ОСОБО ВЫСОКИЕ</t>
  </si>
  <si>
    <t>5931-70</t>
  </si>
  <si>
    <t xml:space="preserve">ГАЙКИ ВЫСОКОПРОЧНЫЕ </t>
  </si>
  <si>
    <t xml:space="preserve"> 22354-77</t>
  </si>
  <si>
    <t>масса</t>
  </si>
  <si>
    <t>тип</t>
  </si>
  <si>
    <t>ГАЙКИ</t>
  </si>
  <si>
    <t>ОСОБО ВЫСОКИЕ ГОСТ 5931-70</t>
  </si>
  <si>
    <t xml:space="preserve">С УМ. РАЗМЕРОМ «ПОД КЛЮЧ»  КЛАССА ТОЧ. В ГОСТ 15521-70 </t>
  </si>
  <si>
    <t xml:space="preserve">НИЗКИЕ С УМ. РАЗМЕРОМ «ПОД КЛЮЧ» КЛАССА ТОЧ. В ГОСТ 15522-70 </t>
  </si>
  <si>
    <t>КЛАССА ТОЧ. В ГОСТ 5915-70</t>
  </si>
  <si>
    <t>НИЗКИЕ КЛАССА ТОЧ. В ГОСТ 5916-70</t>
  </si>
  <si>
    <t>КЛАССА ТОЧ. А ГОСТ 5927-70</t>
  </si>
  <si>
    <t>НИЗКИЕ КЛАССА ТОЧ. А ГОСТ 5929-70</t>
  </si>
  <si>
    <t>С УМ. РАЗМЕРОМ «ПОД КЛЮЧ» ГОСТ 2524-70</t>
  </si>
  <si>
    <t>НИЗКИЕ С УМ. РАЗМЕРОМ «ПОД КЛЮЧ» ГОСТ 2526-70</t>
  </si>
  <si>
    <t>ВЫСОКИЕ КЛАССА ТОЧ. А ГОСТ 15524-70</t>
  </si>
  <si>
    <t>ВЫСОКОПРОЧНЫЕ КЛАССА ТОЧ. В ГОСТ  22354-77</t>
  </si>
  <si>
    <t>ШАЙБЫ</t>
  </si>
  <si>
    <t>Диаметр</t>
  </si>
  <si>
    <t>Масса стальных шайб</t>
  </si>
  <si>
    <t>Диаметр резьбы крепежной детали, мм</t>
  </si>
  <si>
    <t>Теоретическая масса 1000 шт., кг, для исполнений</t>
  </si>
  <si>
    <t>Класс точности</t>
  </si>
  <si>
    <t>С</t>
  </si>
  <si>
    <t>А</t>
  </si>
  <si>
    <t>0,35 -для алюминиевого сплава;</t>
  </si>
  <si>
    <t>0,97 - для бронзы;</t>
  </si>
  <si>
    <t>1,08 - для латуни;</t>
  </si>
  <si>
    <t>1,13 - для меди.</t>
  </si>
  <si>
    <t>ГОСТ 11371-78</t>
  </si>
  <si>
    <t>ГОСТ 10450-78</t>
  </si>
  <si>
    <t>Масса</t>
  </si>
  <si>
    <t>ГОСТ 22355-77</t>
  </si>
  <si>
    <t>ГОСТ 10906-78</t>
  </si>
  <si>
    <t>ШАЙБЫ КОСЫЕ</t>
  </si>
  <si>
    <t xml:space="preserve">ШАЙБЫ КЛАССА ТОЧНОСТИ С </t>
  </si>
  <si>
    <t>К ВЫСОКОПРОЧНЫМ БОЛТАМ</t>
  </si>
  <si>
    <t xml:space="preserve">ШАЙБЫ УМЕНЬШЕННЫЕ </t>
  </si>
  <si>
    <t>КЛАССЫ ТОЧНОСТИ А и С</t>
  </si>
  <si>
    <t>ШАЙБЫ нормальные</t>
  </si>
  <si>
    <t>ШАЙБЫ ПРУЖИННЫЕ</t>
  </si>
  <si>
    <t>ГОСТ 6402-70</t>
  </si>
  <si>
    <t>Номинальный диаметр резьбы болта, винта, шпильки</t>
  </si>
  <si>
    <t>ml*1000</t>
  </si>
  <si>
    <t>mn*1000</t>
  </si>
  <si>
    <t>mt*1000</t>
  </si>
  <si>
    <t>mot*1000</t>
  </si>
  <si>
    <t>Нормальные 1 исполнения класса точности С ГОСТ 11371-78</t>
  </si>
  <si>
    <t>Нормальные 1 исполнения класса точности А ГОСТ 11371-78</t>
  </si>
  <si>
    <t>Уменьшенные класса точности С ГОСТ 10450-78</t>
  </si>
  <si>
    <t>Уменьшенные класса точности А ГОСТ 10450-78</t>
  </si>
  <si>
    <t>К высокопрочным болтам класса точности С ГОСТ 22355-77</t>
  </si>
  <si>
    <t>Косые ГОСТ 10906-78</t>
  </si>
  <si>
    <t>Пружинные легкие ГОСТ 6402-70</t>
  </si>
  <si>
    <t>Пружинные нормальные ГОСТ 6402-70</t>
  </si>
  <si>
    <t>Пружинные тяжелые ГОСТ 6402-70</t>
  </si>
  <si>
    <t>Пружинные особо тяжелые ГОСТ 6402-70</t>
  </si>
  <si>
    <t>ТИП</t>
  </si>
  <si>
    <t>Материал-бронза</t>
  </si>
  <si>
    <t>Материал-медь</t>
  </si>
  <si>
    <t xml:space="preserve">Copyright (с) 2006-2007 Мадюшкин Владимир Валерьевич                                                              </t>
  </si>
  <si>
    <r>
      <t xml:space="preserve">                                                                                                                                     </t>
    </r>
    <r>
      <rPr>
        <sz val="26"/>
        <color indexed="13"/>
        <rFont val="Arial"/>
        <family val="2"/>
        <charset val="204"/>
      </rPr>
      <t xml:space="preserve"> Подсчет метизов </t>
    </r>
  </si>
  <si>
    <t>САМОРЕЗЫ</t>
  </si>
  <si>
    <t>с потайной головкой и крестообр. шлицем ГОСТ Р ИСО 7050-93</t>
  </si>
  <si>
    <t>с полупотайной головкой и крестообр. шлицем ГОСТ Р ИСО 7051-93</t>
  </si>
  <si>
    <t>с цилин. головкой и сферой с крестообр.шлицем ГОСТ Р ИСО 7049-93</t>
  </si>
  <si>
    <t>dxl</t>
  </si>
  <si>
    <t>d</t>
  </si>
  <si>
    <t>l</t>
  </si>
  <si>
    <t>№</t>
  </si>
  <si>
    <t>m</t>
  </si>
  <si>
    <t>Саморез ГОСТ 10619-80 (ГОСТ 11652-80)</t>
  </si>
  <si>
    <t>ГОСТ 10620-80 (ГОСТ 11651-80)</t>
  </si>
  <si>
    <t>ГОСТ 10621-80 (ГОСТ 11650-80)</t>
  </si>
  <si>
    <t>с потайной головкой ГОСТ 10619-80 (заостр. кон. ГОСТ 11652-80)</t>
  </si>
  <si>
    <t>с полупотайной головкой ГОСТ 10620-80 (заостр. кон. ГОСТ 11651-80)</t>
  </si>
  <si>
    <t>с полукруглой головкой  ГОСТ 10621-80 (заостр. кон. ГОСТ 11650-80)</t>
  </si>
  <si>
    <t>ГОСТ Р ИСО 7049-93</t>
  </si>
  <si>
    <t>ГОСТ Р ИСО 7050-93</t>
  </si>
  <si>
    <t>ГОСТ Р ИСО 7051-93</t>
  </si>
  <si>
    <t>саморез</t>
  </si>
  <si>
    <t>2,5x16</t>
  </si>
  <si>
    <t>Республика Коми, г.Ухта,  vladimir_v_m80@mail.ru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</si>
</sst>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00"/>
    <numFmt numFmtId="173" formatCode="0.000000"/>
    <numFmt numFmtId="179" formatCode="0.00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color indexed="63"/>
      <name val="Tahoma"/>
      <family val="2"/>
      <charset val="204"/>
    </font>
    <font>
      <sz val="8"/>
      <color indexed="13"/>
      <name val="Arial"/>
      <family val="2"/>
      <charset val="204"/>
    </font>
    <font>
      <sz val="8"/>
      <name val="Arial"/>
      <family val="2"/>
      <charset val="204"/>
    </font>
    <font>
      <sz val="26"/>
      <color indexed="13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6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73" fontId="0" fillId="3" borderId="0" xfId="0" applyNumberFormat="1" applyFill="1"/>
    <xf numFmtId="0" fontId="0" fillId="0" borderId="0" xfId="0" applyFill="1"/>
    <xf numFmtId="0" fontId="0" fillId="3" borderId="0" xfId="0" applyFill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3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3" fillId="0" borderId="0" xfId="0" applyFont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173" fontId="0" fillId="0" borderId="0" xfId="0" applyNumberFormat="1" applyFill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Border="1"/>
    <xf numFmtId="0" fontId="8" fillId="0" borderId="0" xfId="0" applyFont="1"/>
    <xf numFmtId="172" fontId="0" fillId="3" borderId="0" xfId="0" applyNumberFormat="1" applyFill="1" applyBorder="1" applyAlignment="1">
      <alignment horizontal="right"/>
    </xf>
    <xf numFmtId="0" fontId="6" fillId="0" borderId="0" xfId="0" applyFont="1" applyAlignment="1">
      <alignment horizontal="justify"/>
    </xf>
    <xf numFmtId="17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0" fontId="10" fillId="0" borderId="0" xfId="0" applyFont="1"/>
    <xf numFmtId="0" fontId="10" fillId="0" borderId="0" xfId="0" applyFont="1" applyAlignment="1">
      <alignment horizontal="justify"/>
    </xf>
    <xf numFmtId="0" fontId="11" fillId="0" borderId="0" xfId="0" applyFont="1"/>
    <xf numFmtId="0" fontId="11" fillId="0" borderId="15" xfId="0" applyFont="1" applyBorder="1"/>
    <xf numFmtId="0" fontId="11" fillId="0" borderId="0" xfId="0" applyFont="1" applyBorder="1"/>
    <xf numFmtId="0" fontId="3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16" xfId="0" applyBorder="1"/>
    <xf numFmtId="0" fontId="1" fillId="4" borderId="14" xfId="0" applyFont="1" applyFill="1" applyBorder="1" applyAlignment="1">
      <alignment horizontal="center" vertical="top" wrapText="1"/>
    </xf>
    <xf numFmtId="0" fontId="11" fillId="4" borderId="17" xfId="0" applyFont="1" applyFill="1" applyBorder="1" applyAlignment="1">
      <alignment horizontal="center" wrapText="1"/>
    </xf>
    <xf numFmtId="0" fontId="11" fillId="4" borderId="17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1" fillId="0" borderId="4" xfId="0" applyFont="1" applyFill="1" applyBorder="1" applyAlignment="1">
      <alignment horizontal="center"/>
    </xf>
    <xf numFmtId="172" fontId="0" fillId="0" borderId="0" xfId="0" applyNumberFormat="1" applyFill="1"/>
    <xf numFmtId="172" fontId="0" fillId="0" borderId="0" xfId="0" applyNumberFormat="1" applyFill="1" applyBorder="1" applyAlignment="1">
      <alignment horizontal="right"/>
    </xf>
    <xf numFmtId="0" fontId="0" fillId="0" borderId="4" xfId="0" applyFill="1" applyBorder="1"/>
    <xf numFmtId="0" fontId="0" fillId="0" borderId="6" xfId="0" applyFill="1" applyBorder="1"/>
    <xf numFmtId="0" fontId="0" fillId="0" borderId="7" xfId="0" applyFill="1" applyBorder="1"/>
    <xf numFmtId="0" fontId="3" fillId="0" borderId="7" xfId="0" applyFont="1" applyFill="1" applyBorder="1" applyAlignment="1">
      <alignment horizontal="center"/>
    </xf>
    <xf numFmtId="0" fontId="0" fillId="0" borderId="8" xfId="0" applyFill="1" applyBorder="1"/>
    <xf numFmtId="0" fontId="12" fillId="0" borderId="0" xfId="0" applyFont="1" applyAlignment="1">
      <alignment horizontal="center"/>
    </xf>
    <xf numFmtId="0" fontId="6" fillId="4" borderId="12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0" fillId="0" borderId="11" xfId="0" applyBorder="1"/>
    <xf numFmtId="0" fontId="0" fillId="0" borderId="9" xfId="0" applyBorder="1"/>
    <xf numFmtId="0" fontId="0" fillId="0" borderId="22" xfId="0" applyBorder="1"/>
    <xf numFmtId="0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4" borderId="13" xfId="0" applyFont="1" applyFill="1" applyBorder="1" applyAlignment="1">
      <alignment horizontal="center" wrapText="1"/>
    </xf>
    <xf numFmtId="0" fontId="1" fillId="0" borderId="0" xfId="0" applyFont="1" applyBorder="1"/>
    <xf numFmtId="0" fontId="1" fillId="4" borderId="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0" fontId="1" fillId="4" borderId="12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center"/>
    </xf>
    <xf numFmtId="0" fontId="11" fillId="0" borderId="23" xfId="0" applyFont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0" fillId="0" borderId="17" xfId="0" applyNumberFormat="1" applyBorder="1" applyAlignment="1">
      <alignment horizontal="center"/>
    </xf>
    <xf numFmtId="0" fontId="1" fillId="4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3" fillId="0" borderId="13" xfId="0" applyFont="1" applyBorder="1"/>
    <xf numFmtId="0" fontId="3" fillId="0" borderId="19" xfId="0" applyFont="1" applyBorder="1"/>
    <xf numFmtId="0" fontId="3" fillId="0" borderId="16" xfId="0" applyFont="1" applyBorder="1"/>
    <xf numFmtId="179" fontId="0" fillId="0" borderId="0" xfId="0" applyNumberFormat="1" applyFill="1" applyBorder="1"/>
    <xf numFmtId="0" fontId="8" fillId="5" borderId="0" xfId="0" applyFont="1" applyFill="1"/>
    <xf numFmtId="0" fontId="5" fillId="5" borderId="0" xfId="0" applyFont="1" applyFill="1"/>
    <xf numFmtId="0" fontId="3" fillId="5" borderId="0" xfId="0" applyFont="1" applyFill="1"/>
    <xf numFmtId="0" fontId="0" fillId="5" borderId="0" xfId="0" applyFill="1" applyBorder="1"/>
    <xf numFmtId="0" fontId="0" fillId="5" borderId="0" xfId="0" applyFill="1"/>
    <xf numFmtId="0" fontId="7" fillId="5" borderId="0" xfId="0" applyFont="1" applyFill="1"/>
    <xf numFmtId="0" fontId="13" fillId="5" borderId="0" xfId="0" applyFont="1" applyFill="1"/>
    <xf numFmtId="0" fontId="0" fillId="5" borderId="0" xfId="0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0" fontId="3" fillId="5" borderId="0" xfId="0" applyFont="1" applyFill="1" applyBorder="1"/>
    <xf numFmtId="172" fontId="0" fillId="5" borderId="0" xfId="0" applyNumberFormat="1" applyFill="1" applyBorder="1" applyAlignment="1">
      <alignment horizontal="center"/>
    </xf>
    <xf numFmtId="179" fontId="0" fillId="3" borderId="0" xfId="0" applyNumberFormat="1" applyFill="1"/>
    <xf numFmtId="0" fontId="0" fillId="2" borderId="0" xfId="0" applyFill="1" applyAlignment="1">
      <alignment horizontal="center"/>
    </xf>
    <xf numFmtId="172" fontId="0" fillId="3" borderId="0" xfId="0" applyNumberFormat="1" applyFill="1"/>
    <xf numFmtId="0" fontId="4" fillId="0" borderId="0" xfId="0" applyFont="1"/>
    <xf numFmtId="0" fontId="7" fillId="0" borderId="0" xfId="0" applyFont="1"/>
    <xf numFmtId="0" fontId="14" fillId="6" borderId="0" xfId="0" applyFont="1" applyFill="1" applyAlignment="1">
      <alignment horizontal="left"/>
    </xf>
    <xf numFmtId="0" fontId="4" fillId="6" borderId="0" xfId="0" applyFont="1" applyFill="1"/>
    <xf numFmtId="0" fontId="15" fillId="6" borderId="0" xfId="0" applyFont="1" applyFill="1"/>
    <xf numFmtId="0" fontId="6" fillId="0" borderId="8" xfId="0" applyFont="1" applyBorder="1" applyAlignment="1">
      <alignment horizontal="center" wrapText="1"/>
    </xf>
    <xf numFmtId="0" fontId="17" fillId="0" borderId="1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8" fillId="0" borderId="0" xfId="0" applyFont="1"/>
    <xf numFmtId="0" fontId="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/>
    </xf>
    <xf numFmtId="17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173" fontId="0" fillId="0" borderId="0" xfId="0" applyNumberFormat="1" applyFill="1" applyBorder="1" applyAlignment="1"/>
    <xf numFmtId="0" fontId="0" fillId="0" borderId="0" xfId="0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4" fillId="6" borderId="0" xfId="0" applyFont="1" applyFill="1" applyAlignment="1">
      <alignment horizontal="left"/>
    </xf>
    <xf numFmtId="0" fontId="0" fillId="0" borderId="0" xfId="0"/>
    <xf numFmtId="0" fontId="3" fillId="5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1" fillId="4" borderId="14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5" dropStyle="combo" dx="16" fmlaLink="Лист9!$B$3" fmlaRange="Лист9!$C$3:$C$7" noThreeD="1" sel="3" val="0"/>
</file>

<file path=xl/ctrlProps/ctrlProp2.xml><?xml version="1.0" encoding="utf-8"?>
<formControlPr xmlns="http://schemas.microsoft.com/office/spreadsheetml/2009/9/main" objectType="Drop" dropLines="3" dropStyle="combo" dx="16" fmlaLink="Лист9!$A$9" fmlaRange="Лист9!$B$9:$B$11" noThreeD="1" val="0"/>
</file>

<file path=xl/ctrlProps/ctrlProp3.xml><?xml version="1.0" encoding="utf-8"?>
<formControlPr xmlns="http://schemas.microsoft.com/office/spreadsheetml/2009/9/main" objectType="Drop" dropLines="5" dropStyle="combo" dx="16" fmlaLink="Лист9!$O$3" fmlaRange="Лист9!$Q$3:$Q$13" noThreeD="1" val="0"/>
</file>

<file path=xl/ctrlProps/ctrlProp4.xml><?xml version="1.0" encoding="utf-8"?>
<formControlPr xmlns="http://schemas.microsoft.com/office/spreadsheetml/2009/9/main" objectType="Drop" dropLines="3" dropStyle="combo" dx="16" fmlaLink="Лист9!$M$9" fmlaRange="Лист9!$N$9:$N$11" noThreeD="1" val="0"/>
</file>

<file path=xl/ctrlProps/ctrlProp5.xml><?xml version="1.0" encoding="utf-8"?>
<formControlPr xmlns="http://schemas.microsoft.com/office/spreadsheetml/2009/9/main" objectType="Drop" dropLines="5" dropStyle="combo" dx="16" fmlaLink="Лист9!$AQ$3" fmlaRange="Лист9!$AS$3:$AS$12" noThreeD="1" val="0"/>
</file>

<file path=xl/ctrlProps/ctrlProp6.xml><?xml version="1.0" encoding="utf-8"?>
<formControlPr xmlns="http://schemas.microsoft.com/office/spreadsheetml/2009/9/main" objectType="Drop" dropLines="5" dropStyle="combo" dx="16" fmlaLink="Лист9!$AQ$9" fmlaRange="Лист9!$AO$9:$AO$13" noThreeD="1" val="0"/>
</file>

<file path=xl/ctrlProps/ctrlProp7.xml><?xml version="1.0" encoding="utf-8"?>
<formControlPr xmlns="http://schemas.microsoft.com/office/spreadsheetml/2009/9/main" objectType="Drop" dropLines="5" dropStyle="combo" dx="16" fmlaLink="Лист9!$BE$3" fmlaRange="Лист9!$BG$3:$BG$8" noThreeD="1" val="0"/>
</file>

<file path=xl/ctrlProps/ctrlProp8.xml><?xml version="1.0" encoding="utf-8"?>
<formControlPr xmlns="http://schemas.microsoft.com/office/spreadsheetml/2009/9/main" objectType="Drop" dropLines="1" dropStyle="combo" dx="16" fmlaLink="Лист9!$BC$9" fmlaRange="Лист9!$BD$9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4</xdr:row>
      <xdr:rowOff>104775</xdr:rowOff>
    </xdr:from>
    <xdr:to>
      <xdr:col>3</xdr:col>
      <xdr:colOff>161925</xdr:colOff>
      <xdr:row>6</xdr:row>
      <xdr:rowOff>76200</xdr:rowOff>
    </xdr:to>
    <xdr:pic>
      <xdr:nvPicPr>
        <xdr:cNvPr id="1175" name="Picture 66" descr="Бол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990600"/>
          <a:ext cx="847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581025</xdr:colOff>
      <xdr:row>4</xdr:row>
      <xdr:rowOff>133350</xdr:rowOff>
    </xdr:from>
    <xdr:to>
      <xdr:col>10</xdr:col>
      <xdr:colOff>57150</xdr:colOff>
      <xdr:row>6</xdr:row>
      <xdr:rowOff>47625</xdr:rowOff>
    </xdr:to>
    <xdr:pic>
      <xdr:nvPicPr>
        <xdr:cNvPr id="1176" name="Picture 67" descr="Гайка шестигр.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019175"/>
          <a:ext cx="695325" cy="314325"/>
        </a:xfrm>
        <a:prstGeom prst="rect">
          <a:avLst/>
        </a:prstGeom>
        <a:solidFill>
          <a:srgbClr val="FF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21</xdr:row>
      <xdr:rowOff>104775</xdr:rowOff>
    </xdr:from>
    <xdr:to>
      <xdr:col>3</xdr:col>
      <xdr:colOff>0</xdr:colOff>
      <xdr:row>23</xdr:row>
      <xdr:rowOff>57150</xdr:rowOff>
    </xdr:to>
    <xdr:pic>
      <xdr:nvPicPr>
        <xdr:cNvPr id="1177" name="Picture 68" descr="Шайб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3914775"/>
          <a:ext cx="695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361950</xdr:colOff>
      <xdr:row>21</xdr:row>
      <xdr:rowOff>142875</xdr:rowOff>
    </xdr:from>
    <xdr:to>
      <xdr:col>10</xdr:col>
      <xdr:colOff>342900</xdr:colOff>
      <xdr:row>23</xdr:row>
      <xdr:rowOff>104775</xdr:rowOff>
    </xdr:to>
    <xdr:pic>
      <xdr:nvPicPr>
        <xdr:cNvPr id="1178" name="Picture 84" descr="screw-10652-8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3952875"/>
          <a:ext cx="5905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6</xdr:col>
          <xdr:colOff>200025</xdr:colOff>
          <xdr:row>8</xdr:row>
          <xdr:rowOff>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895350</xdr:colOff>
          <xdr:row>9</xdr:row>
          <xdr:rowOff>133350</xdr:rowOff>
        </xdr:from>
        <xdr:to>
          <xdr:col>3</xdr:col>
          <xdr:colOff>161925</xdr:colOff>
          <xdr:row>11</xdr:row>
          <xdr:rowOff>9525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190500</xdr:rowOff>
        </xdr:from>
        <xdr:to>
          <xdr:col>13</xdr:col>
          <xdr:colOff>219075</xdr:colOff>
          <xdr:row>7</xdr:row>
          <xdr:rowOff>190500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152400</xdr:rowOff>
        </xdr:from>
        <xdr:to>
          <xdr:col>10</xdr:col>
          <xdr:colOff>361950</xdr:colOff>
          <xdr:row>11</xdr:row>
          <xdr:rowOff>28575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6</xdr:col>
          <xdr:colOff>200025</xdr:colOff>
          <xdr:row>25</xdr:row>
          <xdr:rowOff>38100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152400</xdr:rowOff>
        </xdr:from>
        <xdr:to>
          <xdr:col>3</xdr:col>
          <xdr:colOff>180975</xdr:colOff>
          <xdr:row>28</xdr:row>
          <xdr:rowOff>28575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0</xdr:rowOff>
        </xdr:from>
        <xdr:to>
          <xdr:col>13</xdr:col>
          <xdr:colOff>228600</xdr:colOff>
          <xdr:row>25</xdr:row>
          <xdr:rowOff>38100</xdr:rowOff>
        </xdr:to>
        <xdr:sp macro="" textlink="">
          <xdr:nvSpPr>
            <xdr:cNvPr id="1111" name="Drop Dow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133350</xdr:rowOff>
        </xdr:from>
        <xdr:to>
          <xdr:col>10</xdr:col>
          <xdr:colOff>361950</xdr:colOff>
          <xdr:row>28</xdr:row>
          <xdr:rowOff>9525</xdr:rowOff>
        </xdr:to>
        <xdr:sp macro="" textlink="">
          <xdr:nvSpPr>
            <xdr:cNvPr id="1112" name="Drop Dow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8"/>
  <sheetViews>
    <sheetView topLeftCell="M1" workbookViewId="0">
      <pane ySplit="3" topLeftCell="A4" activePane="bottomLeft" state="frozen"/>
      <selection pane="bottomLeft" activeCell="Y1" sqref="Y1:Y63"/>
    </sheetView>
  </sheetViews>
  <sheetFormatPr defaultRowHeight="12.75" x14ac:dyDescent="0.2"/>
  <cols>
    <col min="15" max="15" width="7.140625" customWidth="1"/>
    <col min="16" max="16" width="12.140625" customWidth="1"/>
  </cols>
  <sheetData>
    <row r="1" spans="1:31" ht="15.75" x14ac:dyDescent="0.25">
      <c r="A1" s="30" t="s">
        <v>156</v>
      </c>
      <c r="G1" s="31" t="s">
        <v>157</v>
      </c>
      <c r="K1" s="31" t="s">
        <v>158</v>
      </c>
      <c r="O1" s="30" t="s">
        <v>162</v>
      </c>
      <c r="T1" s="26"/>
      <c r="U1" s="30" t="s">
        <v>163</v>
      </c>
      <c r="Y1" s="30" t="s">
        <v>164</v>
      </c>
    </row>
    <row r="2" spans="1:31" x14ac:dyDescent="0.2">
      <c r="A2" t="s">
        <v>2</v>
      </c>
      <c r="G2" t="s">
        <v>2</v>
      </c>
      <c r="K2" t="s">
        <v>2</v>
      </c>
      <c r="O2" t="s">
        <v>2</v>
      </c>
      <c r="T2" s="26"/>
      <c r="U2" t="s">
        <v>2</v>
      </c>
      <c r="Y2" t="s">
        <v>2</v>
      </c>
    </row>
    <row r="3" spans="1:31" ht="18" x14ac:dyDescent="0.25">
      <c r="A3" t="s">
        <v>154</v>
      </c>
      <c r="B3" t="s">
        <v>151</v>
      </c>
      <c r="C3" s="164" t="s">
        <v>152</v>
      </c>
      <c r="D3" s="33" t="s">
        <v>153</v>
      </c>
      <c r="E3" s="1" t="s">
        <v>155</v>
      </c>
      <c r="F3" s="1"/>
      <c r="G3" s="1" t="s">
        <v>155</v>
      </c>
      <c r="I3" s="164"/>
      <c r="J3" s="33"/>
      <c r="K3" s="1" t="s">
        <v>155</v>
      </c>
      <c r="L3" s="15"/>
      <c r="N3" s="16"/>
      <c r="O3" t="s">
        <v>154</v>
      </c>
      <c r="P3" t="s">
        <v>151</v>
      </c>
      <c r="Q3" s="164" t="s">
        <v>152</v>
      </c>
      <c r="R3" s="33" t="s">
        <v>153</v>
      </c>
      <c r="S3" s="1" t="s">
        <v>155</v>
      </c>
      <c r="T3" s="26"/>
      <c r="U3" s="1" t="s">
        <v>155</v>
      </c>
      <c r="V3" s="42"/>
      <c r="W3" s="41"/>
      <c r="Y3" s="1" t="s">
        <v>155</v>
      </c>
    </row>
    <row r="4" spans="1:31" ht="13.5" thickBot="1" x14ac:dyDescent="0.25">
      <c r="A4" s="175">
        <v>1</v>
      </c>
      <c r="B4" t="str">
        <f>C4&amp;"x"&amp;D4</f>
        <v>2,5x6</v>
      </c>
      <c r="C4" s="161">
        <v>2.5</v>
      </c>
      <c r="D4" s="162">
        <v>6</v>
      </c>
      <c r="E4" s="163">
        <v>0.2</v>
      </c>
      <c r="G4" s="163">
        <v>0.23</v>
      </c>
      <c r="H4" s="16"/>
      <c r="I4" s="168"/>
      <c r="J4" s="165"/>
      <c r="K4" s="163">
        <v>0.32</v>
      </c>
      <c r="L4" s="168"/>
      <c r="N4" s="16"/>
      <c r="O4" s="175">
        <v>1</v>
      </c>
      <c r="P4" t="str">
        <f t="shared" ref="P4:P40" si="0">"ST"&amp;Q4&amp;"x"&amp;R4</f>
        <v>ST2,2x4,5</v>
      </c>
      <c r="Q4" s="161">
        <v>2.2000000000000002</v>
      </c>
      <c r="R4" s="162">
        <v>4.5</v>
      </c>
      <c r="S4" s="163">
        <v>0.192</v>
      </c>
      <c r="T4" s="26"/>
      <c r="U4" s="176">
        <v>0.113</v>
      </c>
      <c r="V4" s="177"/>
      <c r="W4" s="177"/>
      <c r="Y4" s="166">
        <v>0.13500000000000001</v>
      </c>
    </row>
    <row r="5" spans="1:31" ht="13.5" thickBot="1" x14ac:dyDescent="0.25">
      <c r="A5" s="174">
        <v>2</v>
      </c>
      <c r="B5" t="str">
        <f t="shared" ref="B5:B63" si="1">C5&amp;"x"&amp;D5</f>
        <v>2,5x8</v>
      </c>
      <c r="C5" s="161">
        <v>2.5</v>
      </c>
      <c r="D5" s="162">
        <v>8</v>
      </c>
      <c r="E5" s="163">
        <v>0.26</v>
      </c>
      <c r="G5" s="163">
        <v>0.28999999999999998</v>
      </c>
      <c r="H5" s="16"/>
      <c r="I5" s="168"/>
      <c r="J5" s="165"/>
      <c r="K5" s="163">
        <v>0.37</v>
      </c>
      <c r="L5" s="165"/>
      <c r="N5" s="16"/>
      <c r="O5" s="174">
        <v>2</v>
      </c>
      <c r="P5" t="str">
        <f t="shared" si="0"/>
        <v>ST2,2x6,5</v>
      </c>
      <c r="Q5" s="161">
        <v>2.2000000000000002</v>
      </c>
      <c r="R5" s="162">
        <v>6.5</v>
      </c>
      <c r="S5" s="163">
        <v>0.23699999999999999</v>
      </c>
      <c r="T5" s="26"/>
      <c r="U5" s="176">
        <v>0.159</v>
      </c>
      <c r="V5" s="177"/>
      <c r="W5" s="177"/>
      <c r="Y5" s="166">
        <v>0.18</v>
      </c>
    </row>
    <row r="6" spans="1:31" ht="13.5" thickBot="1" x14ac:dyDescent="0.25">
      <c r="A6" s="174">
        <v>3</v>
      </c>
      <c r="B6" t="str">
        <f t="shared" si="1"/>
        <v>2,5x10</v>
      </c>
      <c r="C6" s="161">
        <v>2.5</v>
      </c>
      <c r="D6" s="162">
        <v>10</v>
      </c>
      <c r="E6" s="163">
        <v>0.32</v>
      </c>
      <c r="G6" s="163">
        <v>0.35</v>
      </c>
      <c r="H6" s="16"/>
      <c r="I6" s="168"/>
      <c r="J6" s="165"/>
      <c r="K6" s="163">
        <v>0.42</v>
      </c>
      <c r="L6" s="165"/>
      <c r="N6" s="16"/>
      <c r="O6" s="174">
        <v>3</v>
      </c>
      <c r="P6" t="str">
        <f t="shared" si="0"/>
        <v>ST2,2x9,5</v>
      </c>
      <c r="Q6" s="161">
        <v>2.2000000000000002</v>
      </c>
      <c r="R6" s="162">
        <v>9.5</v>
      </c>
      <c r="S6" s="163">
        <v>0.30599999999999999</v>
      </c>
      <c r="T6" s="26"/>
      <c r="U6" s="176">
        <v>0.22800000000000001</v>
      </c>
      <c r="V6" s="177"/>
      <c r="W6" s="177"/>
      <c r="Y6" s="166">
        <v>0.249</v>
      </c>
    </row>
    <row r="7" spans="1:31" ht="13.5" thickBot="1" x14ac:dyDescent="0.25">
      <c r="A7" s="175">
        <v>4</v>
      </c>
      <c r="B7" t="str">
        <f t="shared" si="1"/>
        <v>2,5x12</v>
      </c>
      <c r="C7" s="161">
        <v>2.5</v>
      </c>
      <c r="D7" s="162">
        <v>12</v>
      </c>
      <c r="E7" s="163">
        <v>0.37</v>
      </c>
      <c r="G7" s="163">
        <v>0.4</v>
      </c>
      <c r="H7" s="16"/>
      <c r="I7" s="168"/>
      <c r="J7" s="165"/>
      <c r="K7" s="163">
        <v>0.47</v>
      </c>
      <c r="L7" s="165"/>
      <c r="N7" s="16"/>
      <c r="O7" s="175">
        <v>4</v>
      </c>
      <c r="P7" t="str">
        <f t="shared" si="0"/>
        <v>ST2,2x13</v>
      </c>
      <c r="Q7" s="161">
        <v>2.2000000000000002</v>
      </c>
      <c r="R7" s="162">
        <v>13</v>
      </c>
      <c r="S7" s="163">
        <v>0.38700000000000001</v>
      </c>
      <c r="T7" s="26"/>
      <c r="U7" s="176">
        <v>0.308</v>
      </c>
      <c r="V7" s="177"/>
      <c r="W7" s="177"/>
      <c r="Y7" s="165">
        <v>0.32900000000000001</v>
      </c>
    </row>
    <row r="8" spans="1:31" ht="13.5" thickBot="1" x14ac:dyDescent="0.25">
      <c r="A8" s="174">
        <v>5</v>
      </c>
      <c r="B8" t="str">
        <f t="shared" si="1"/>
        <v>2,5x14</v>
      </c>
      <c r="C8" s="161">
        <v>2.5</v>
      </c>
      <c r="D8" s="162">
        <v>14</v>
      </c>
      <c r="E8" s="163">
        <v>0.43</v>
      </c>
      <c r="G8" s="163">
        <v>0.46</v>
      </c>
      <c r="H8" s="16"/>
      <c r="I8" s="168"/>
      <c r="J8" s="165"/>
      <c r="K8" s="163">
        <v>0.52</v>
      </c>
      <c r="L8" s="165"/>
      <c r="N8" s="16"/>
      <c r="O8" s="174">
        <v>5</v>
      </c>
      <c r="P8" t="str">
        <f t="shared" si="0"/>
        <v>ST2,2x16</v>
      </c>
      <c r="Q8" s="161">
        <v>2.2000000000000002</v>
      </c>
      <c r="R8" s="162">
        <v>16</v>
      </c>
      <c r="S8" s="163">
        <v>0.45500000000000002</v>
      </c>
      <c r="T8" s="26"/>
      <c r="U8" s="176">
        <v>0.377</v>
      </c>
      <c r="V8" s="177"/>
      <c r="W8" s="177"/>
      <c r="Y8" s="165">
        <v>0.39800000000000002</v>
      </c>
      <c r="Z8" s="166"/>
      <c r="AA8" s="166"/>
      <c r="AB8" s="166"/>
      <c r="AC8" s="166"/>
      <c r="AD8" s="166"/>
      <c r="AE8" s="166"/>
    </row>
    <row r="9" spans="1:31" ht="13.5" thickBot="1" x14ac:dyDescent="0.25">
      <c r="A9" s="174">
        <v>6</v>
      </c>
      <c r="B9" t="str">
        <f t="shared" si="1"/>
        <v>2,5x16</v>
      </c>
      <c r="C9" s="161">
        <v>2.5</v>
      </c>
      <c r="D9" s="162">
        <v>16</v>
      </c>
      <c r="E9" s="163">
        <v>0.49</v>
      </c>
      <c r="G9" s="163">
        <v>0.52</v>
      </c>
      <c r="H9" s="16"/>
      <c r="I9" s="168"/>
      <c r="J9" s="165"/>
      <c r="K9" s="163">
        <v>0.56999999999999995</v>
      </c>
      <c r="L9" s="165"/>
      <c r="N9" s="16"/>
      <c r="O9" s="174">
        <v>6</v>
      </c>
      <c r="P9" t="str">
        <f t="shared" si="0"/>
        <v>ST2,9x6,5</v>
      </c>
      <c r="Q9" s="161">
        <v>2.9</v>
      </c>
      <c r="R9" s="162">
        <v>6.5</v>
      </c>
      <c r="S9" s="163">
        <v>0.52200000000000002</v>
      </c>
      <c r="T9" s="178"/>
      <c r="U9" s="178">
        <v>0.315</v>
      </c>
      <c r="V9" s="178"/>
      <c r="W9" s="178"/>
      <c r="Y9" s="178">
        <v>0.38</v>
      </c>
      <c r="Z9" s="166"/>
      <c r="AA9" s="166"/>
      <c r="AB9" s="166"/>
      <c r="AC9" s="166"/>
      <c r="AD9" s="166"/>
      <c r="AE9" s="166"/>
    </row>
    <row r="10" spans="1:31" ht="13.5" thickBot="1" x14ac:dyDescent="0.25">
      <c r="A10" s="175">
        <v>7</v>
      </c>
      <c r="B10" t="str">
        <f t="shared" si="1"/>
        <v>2,5x18</v>
      </c>
      <c r="C10" s="161">
        <v>2.5</v>
      </c>
      <c r="D10" s="162">
        <v>18</v>
      </c>
      <c r="E10" s="163">
        <v>0.54</v>
      </c>
      <c r="G10" s="163">
        <v>0.56999999999999995</v>
      </c>
      <c r="H10" s="16"/>
      <c r="I10" s="168"/>
      <c r="J10" s="165"/>
      <c r="K10" s="163">
        <v>0.62</v>
      </c>
      <c r="L10" s="165"/>
      <c r="N10" s="16"/>
      <c r="O10" s="175">
        <v>7</v>
      </c>
      <c r="P10" t="str">
        <f t="shared" si="0"/>
        <v>ST2,9x9,5</v>
      </c>
      <c r="Q10" s="161">
        <v>2.9</v>
      </c>
      <c r="R10" s="162">
        <v>9.5</v>
      </c>
      <c r="S10" s="163">
        <v>0.67100000000000004</v>
      </c>
      <c r="T10" s="178"/>
      <c r="U10" s="178">
        <v>0.434</v>
      </c>
      <c r="V10" s="178"/>
      <c r="W10" s="178"/>
      <c r="Y10" s="178">
        <v>0.499</v>
      </c>
      <c r="Z10" s="166"/>
      <c r="AA10" s="166"/>
      <c r="AB10" s="166"/>
      <c r="AC10" s="166"/>
      <c r="AD10" s="166"/>
      <c r="AE10" s="166"/>
    </row>
    <row r="11" spans="1:31" ht="13.5" thickBot="1" x14ac:dyDescent="0.25">
      <c r="A11" s="174">
        <v>8</v>
      </c>
      <c r="B11" t="str">
        <f t="shared" si="1"/>
        <v>3x6</v>
      </c>
      <c r="C11" s="161">
        <v>3</v>
      </c>
      <c r="D11" s="162">
        <v>6</v>
      </c>
      <c r="E11" s="163">
        <v>0.3</v>
      </c>
      <c r="G11" s="163">
        <v>0.35</v>
      </c>
      <c r="H11" s="16"/>
      <c r="I11" s="168"/>
      <c r="J11" s="165"/>
      <c r="K11" s="163">
        <v>0.51</v>
      </c>
      <c r="L11" s="165"/>
      <c r="N11" s="16"/>
      <c r="O11" s="174">
        <v>8</v>
      </c>
      <c r="P11" t="str">
        <f t="shared" si="0"/>
        <v>ST2,9x13</v>
      </c>
      <c r="Q11" s="161">
        <v>2.9</v>
      </c>
      <c r="R11" s="162">
        <v>13</v>
      </c>
      <c r="S11" s="163">
        <v>0.81</v>
      </c>
      <c r="T11" s="178"/>
      <c r="U11" s="178">
        <v>0.57299999999999995</v>
      </c>
      <c r="V11" s="178"/>
      <c r="W11" s="178"/>
      <c r="Y11" s="178">
        <v>0.63900000000000001</v>
      </c>
      <c r="Z11" s="169"/>
      <c r="AA11" s="169"/>
      <c r="AB11" s="169"/>
      <c r="AC11" s="169"/>
      <c r="AD11" s="169"/>
      <c r="AE11" s="169"/>
    </row>
    <row r="12" spans="1:31" ht="13.5" thickBot="1" x14ac:dyDescent="0.25">
      <c r="A12" s="174">
        <v>9</v>
      </c>
      <c r="B12" t="str">
        <f t="shared" si="1"/>
        <v>3x8</v>
      </c>
      <c r="C12" s="161">
        <v>3</v>
      </c>
      <c r="D12" s="162">
        <v>8</v>
      </c>
      <c r="E12" s="163">
        <v>0.38</v>
      </c>
      <c r="G12" s="163">
        <v>0.43</v>
      </c>
      <c r="H12" s="16"/>
      <c r="I12" s="168"/>
      <c r="J12" s="165"/>
      <c r="K12" s="163">
        <v>0.59</v>
      </c>
      <c r="L12" s="165"/>
      <c r="N12" s="16"/>
      <c r="O12" s="174">
        <v>9</v>
      </c>
      <c r="P12" t="str">
        <f t="shared" si="0"/>
        <v>ST2,9x16</v>
      </c>
      <c r="Q12" s="161">
        <v>2.9</v>
      </c>
      <c r="R12" s="162">
        <v>16</v>
      </c>
      <c r="S12" s="163">
        <v>0.92900000000000005</v>
      </c>
      <c r="T12" s="178"/>
      <c r="U12" s="178">
        <v>0.69199999999999995</v>
      </c>
      <c r="V12" s="178"/>
      <c r="W12" s="178"/>
      <c r="Y12" s="178">
        <v>0.75600000000000001</v>
      </c>
      <c r="Z12" s="169"/>
      <c r="AA12" s="169"/>
      <c r="AB12" s="169"/>
      <c r="AC12" s="169"/>
      <c r="AD12" s="169"/>
      <c r="AE12" s="169"/>
    </row>
    <row r="13" spans="1:31" ht="13.5" thickBot="1" x14ac:dyDescent="0.25">
      <c r="A13" s="175">
        <v>10</v>
      </c>
      <c r="B13" t="str">
        <f t="shared" si="1"/>
        <v>3x10</v>
      </c>
      <c r="C13" s="161">
        <v>3</v>
      </c>
      <c r="D13" s="162">
        <v>10</v>
      </c>
      <c r="E13" s="163">
        <v>0.46</v>
      </c>
      <c r="G13" s="163">
        <v>0.51</v>
      </c>
      <c r="H13" s="16"/>
      <c r="I13" s="168"/>
      <c r="J13" s="165"/>
      <c r="K13" s="163">
        <v>0.67</v>
      </c>
      <c r="L13" s="165"/>
      <c r="N13" s="16"/>
      <c r="O13" s="175">
        <v>10</v>
      </c>
      <c r="P13" t="str">
        <f t="shared" si="0"/>
        <v>ST2,9x19</v>
      </c>
      <c r="Q13" s="161">
        <v>2.9</v>
      </c>
      <c r="R13" s="162">
        <v>19</v>
      </c>
      <c r="S13" s="163">
        <v>1.048</v>
      </c>
      <c r="T13" s="178"/>
      <c r="U13" s="178">
        <v>0.81100000000000005</v>
      </c>
      <c r="V13" s="178"/>
      <c r="W13" s="178"/>
      <c r="Y13" s="178">
        <v>0.877</v>
      </c>
      <c r="Z13" s="169"/>
      <c r="AA13" s="169"/>
      <c r="AB13" s="169"/>
      <c r="AC13" s="169"/>
      <c r="AD13" s="169"/>
      <c r="AE13" s="169"/>
    </row>
    <row r="14" spans="1:31" ht="13.5" thickBot="1" x14ac:dyDescent="0.25">
      <c r="A14" s="174">
        <v>11</v>
      </c>
      <c r="B14" t="str">
        <f t="shared" si="1"/>
        <v>3x12</v>
      </c>
      <c r="C14" s="161">
        <v>3</v>
      </c>
      <c r="D14" s="162">
        <v>12</v>
      </c>
      <c r="E14" s="163">
        <v>0.54</v>
      </c>
      <c r="G14" s="163">
        <v>0.59</v>
      </c>
      <c r="H14" s="16"/>
      <c r="I14" s="168"/>
      <c r="J14" s="165"/>
      <c r="K14" s="163">
        <v>0.75</v>
      </c>
      <c r="L14" s="165"/>
      <c r="N14" s="16"/>
      <c r="O14" s="174">
        <v>11</v>
      </c>
      <c r="P14" t="str">
        <f t="shared" si="0"/>
        <v>ST3,5x9,5</v>
      </c>
      <c r="Q14" s="161">
        <v>3.5</v>
      </c>
      <c r="R14" s="162">
        <v>9.5</v>
      </c>
      <c r="S14" s="163">
        <v>0.97</v>
      </c>
      <c r="T14" s="179"/>
      <c r="U14" s="179">
        <v>0.68899999999999995</v>
      </c>
      <c r="V14" s="179"/>
      <c r="W14" s="179"/>
      <c r="Y14" s="179">
        <v>0.81100000000000005</v>
      </c>
      <c r="Z14" s="169"/>
      <c r="AA14" s="169"/>
      <c r="AB14" s="169"/>
      <c r="AC14" s="169"/>
      <c r="AD14" s="169"/>
      <c r="AE14" s="169"/>
    </row>
    <row r="15" spans="1:31" ht="13.5" thickBot="1" x14ac:dyDescent="0.25">
      <c r="A15" s="174">
        <v>12</v>
      </c>
      <c r="B15" t="str">
        <f t="shared" si="1"/>
        <v>3x14</v>
      </c>
      <c r="C15" s="161">
        <v>3</v>
      </c>
      <c r="D15" s="162">
        <v>14</v>
      </c>
      <c r="E15" s="163">
        <v>0.62</v>
      </c>
      <c r="G15" s="163">
        <v>0.67</v>
      </c>
      <c r="H15" s="16"/>
      <c r="I15" s="168"/>
      <c r="J15" s="165"/>
      <c r="K15" s="163">
        <v>0.83</v>
      </c>
      <c r="L15" s="165"/>
      <c r="N15" s="16"/>
      <c r="O15" s="175">
        <v>12</v>
      </c>
      <c r="P15" t="str">
        <f t="shared" si="0"/>
        <v>ST3,5x13</v>
      </c>
      <c r="Q15" s="161">
        <v>3.5</v>
      </c>
      <c r="R15" s="162">
        <v>13</v>
      </c>
      <c r="S15" s="163">
        <v>1.175</v>
      </c>
      <c r="T15" s="179"/>
      <c r="U15" s="179">
        <v>0.89300000000000002</v>
      </c>
      <c r="V15" s="179"/>
      <c r="W15" s="179"/>
      <c r="Y15" s="179">
        <v>1.0149999999999999</v>
      </c>
      <c r="Z15" s="169"/>
      <c r="AA15" s="169"/>
      <c r="AB15" s="169"/>
      <c r="AC15" s="169"/>
      <c r="AD15" s="169"/>
      <c r="AE15" s="169"/>
    </row>
    <row r="16" spans="1:31" ht="13.5" thickBot="1" x14ac:dyDescent="0.25">
      <c r="A16" s="175">
        <v>13</v>
      </c>
      <c r="B16" t="str">
        <f t="shared" si="1"/>
        <v>3x16</v>
      </c>
      <c r="C16" s="161">
        <v>3</v>
      </c>
      <c r="D16" s="162">
        <v>16</v>
      </c>
      <c r="E16" s="163">
        <v>0.7</v>
      </c>
      <c r="G16" s="163">
        <v>0.75</v>
      </c>
      <c r="H16" s="16"/>
      <c r="I16" s="168"/>
      <c r="J16" s="165"/>
      <c r="K16" s="163">
        <v>0.91</v>
      </c>
      <c r="L16" s="165"/>
      <c r="N16" s="16"/>
      <c r="O16" s="174">
        <v>13</v>
      </c>
      <c r="P16" t="str">
        <f t="shared" si="0"/>
        <v>ST3,5x16</v>
      </c>
      <c r="Q16" s="161">
        <v>3.5</v>
      </c>
      <c r="R16" s="162">
        <v>16</v>
      </c>
      <c r="S16" s="163">
        <v>1.35</v>
      </c>
      <c r="T16" s="179"/>
      <c r="U16" s="179">
        <v>1.069</v>
      </c>
      <c r="V16" s="179"/>
      <c r="W16" s="179"/>
      <c r="Y16" s="179">
        <v>1.1910000000000001</v>
      </c>
      <c r="Z16" s="169"/>
      <c r="AA16" s="169"/>
      <c r="AB16" s="169"/>
      <c r="AC16" s="169"/>
      <c r="AD16" s="169"/>
      <c r="AE16" s="169"/>
    </row>
    <row r="17" spans="1:31" ht="13.5" thickBot="1" x14ac:dyDescent="0.25">
      <c r="A17" s="174">
        <v>14</v>
      </c>
      <c r="B17" t="str">
        <f t="shared" si="1"/>
        <v>3x18</v>
      </c>
      <c r="C17" s="161">
        <v>3</v>
      </c>
      <c r="D17" s="162">
        <v>18</v>
      </c>
      <c r="E17" s="163">
        <v>0.78</v>
      </c>
      <c r="G17" s="163">
        <v>0.83</v>
      </c>
      <c r="H17" s="16"/>
      <c r="I17" s="168"/>
      <c r="J17" s="165"/>
      <c r="K17" s="163">
        <v>0.99</v>
      </c>
      <c r="L17" s="165"/>
      <c r="N17" s="16"/>
      <c r="O17" s="174">
        <v>14</v>
      </c>
      <c r="P17" t="str">
        <f t="shared" si="0"/>
        <v>ST3,5x19</v>
      </c>
      <c r="Q17" s="161">
        <v>3.5</v>
      </c>
      <c r="R17" s="162">
        <v>19</v>
      </c>
      <c r="S17" s="163">
        <v>1.526</v>
      </c>
      <c r="T17" s="179"/>
      <c r="U17" s="179">
        <v>1.244</v>
      </c>
      <c r="V17" s="179"/>
      <c r="W17" s="179"/>
      <c r="Y17" s="179">
        <v>1.3660000000000001</v>
      </c>
      <c r="Z17" s="169"/>
      <c r="AA17" s="169"/>
      <c r="AB17" s="169"/>
      <c r="AC17" s="169"/>
      <c r="AD17" s="169"/>
      <c r="AE17" s="169"/>
    </row>
    <row r="18" spans="1:31" ht="13.5" thickBot="1" x14ac:dyDescent="0.25">
      <c r="A18" s="174">
        <v>15</v>
      </c>
      <c r="B18" t="str">
        <f t="shared" si="1"/>
        <v>3x20</v>
      </c>
      <c r="C18" s="161">
        <v>3</v>
      </c>
      <c r="D18" s="162">
        <v>20</v>
      </c>
      <c r="E18" s="163">
        <v>0.86</v>
      </c>
      <c r="G18" s="163">
        <v>0.91</v>
      </c>
      <c r="H18" s="16"/>
      <c r="I18" s="168"/>
      <c r="J18" s="165"/>
      <c r="K18" s="163">
        <v>1.07</v>
      </c>
      <c r="L18" s="165"/>
      <c r="N18" s="16"/>
      <c r="O18" s="175">
        <v>15</v>
      </c>
      <c r="P18" t="str">
        <f t="shared" si="0"/>
        <v>ST3,5x22</v>
      </c>
      <c r="Q18" s="161">
        <v>3.5</v>
      </c>
      <c r="R18" s="162">
        <v>22</v>
      </c>
      <c r="S18" s="163">
        <v>1.7010000000000001</v>
      </c>
      <c r="T18" s="179"/>
      <c r="U18" s="179">
        <v>1.42</v>
      </c>
      <c r="V18" s="179"/>
      <c r="W18" s="179"/>
      <c r="Y18" s="179">
        <v>1.542</v>
      </c>
      <c r="Z18" s="169"/>
      <c r="AA18" s="169"/>
      <c r="AB18" s="169"/>
      <c r="AC18" s="169"/>
      <c r="AD18" s="169"/>
      <c r="AE18" s="169"/>
    </row>
    <row r="19" spans="1:31" ht="13.5" thickBot="1" x14ac:dyDescent="0.25">
      <c r="A19" s="175">
        <v>16</v>
      </c>
      <c r="B19" t="str">
        <f t="shared" si="1"/>
        <v>4x8</v>
      </c>
      <c r="C19" s="161">
        <v>4</v>
      </c>
      <c r="D19" s="162">
        <v>8</v>
      </c>
      <c r="E19" s="163">
        <v>0.72</v>
      </c>
      <c r="G19" s="163">
        <v>0.85</v>
      </c>
      <c r="H19" s="16"/>
      <c r="I19" s="168"/>
      <c r="J19" s="165"/>
      <c r="K19" s="163">
        <v>1.1100000000000001</v>
      </c>
      <c r="L19" s="165"/>
      <c r="N19" s="16"/>
      <c r="O19" s="174">
        <v>16</v>
      </c>
      <c r="P19" t="str">
        <f t="shared" si="0"/>
        <v>ST3,5x25</v>
      </c>
      <c r="Q19" s="161">
        <v>3.5</v>
      </c>
      <c r="R19" s="162">
        <v>25</v>
      </c>
      <c r="S19" s="163">
        <v>1.877</v>
      </c>
      <c r="T19" s="179"/>
      <c r="U19" s="179">
        <v>1.595</v>
      </c>
      <c r="V19" s="179"/>
      <c r="W19" s="179"/>
      <c r="Y19" s="179">
        <v>1.7170000000000001</v>
      </c>
      <c r="Z19" s="169"/>
      <c r="AA19" s="169"/>
      <c r="AB19" s="169"/>
      <c r="AC19" s="169"/>
      <c r="AD19" s="169"/>
      <c r="AE19" s="169"/>
    </row>
    <row r="20" spans="1:31" ht="13.5" thickBot="1" x14ac:dyDescent="0.25">
      <c r="A20" s="174">
        <v>17</v>
      </c>
      <c r="B20" t="str">
        <f t="shared" si="1"/>
        <v>4x10</v>
      </c>
      <c r="C20" s="161">
        <v>4</v>
      </c>
      <c r="D20" s="162">
        <v>10</v>
      </c>
      <c r="E20" s="163">
        <v>0.86</v>
      </c>
      <c r="F20" s="1"/>
      <c r="G20" s="163">
        <v>0.99</v>
      </c>
      <c r="H20" s="16"/>
      <c r="I20" s="168"/>
      <c r="J20" s="165"/>
      <c r="K20" s="163">
        <v>1.25</v>
      </c>
      <c r="L20" s="15"/>
      <c r="N20" s="16"/>
      <c r="O20" s="174">
        <v>17</v>
      </c>
      <c r="P20" t="str">
        <f t="shared" si="0"/>
        <v>ST4,2x9,5</v>
      </c>
      <c r="Q20" s="161">
        <v>4.2</v>
      </c>
      <c r="R20" s="162">
        <v>9.5</v>
      </c>
      <c r="S20" s="163">
        <v>1.4450000000000001</v>
      </c>
      <c r="T20" s="179"/>
      <c r="U20" s="179">
        <v>0.99</v>
      </c>
      <c r="V20" s="179"/>
      <c r="W20" s="179"/>
      <c r="Y20" s="179">
        <v>1.1910000000000001</v>
      </c>
      <c r="Z20" s="169"/>
      <c r="AA20" s="169"/>
      <c r="AB20" s="169"/>
      <c r="AC20" s="169"/>
      <c r="AD20" s="169"/>
      <c r="AE20" s="169"/>
    </row>
    <row r="21" spans="1:31" ht="13.5" thickBot="1" x14ac:dyDescent="0.25">
      <c r="A21" s="174">
        <v>18</v>
      </c>
      <c r="B21" t="str">
        <f t="shared" si="1"/>
        <v>4x12</v>
      </c>
      <c r="C21" s="161">
        <v>4</v>
      </c>
      <c r="D21" s="162">
        <v>12</v>
      </c>
      <c r="E21" s="163">
        <v>1</v>
      </c>
      <c r="F21" s="1"/>
      <c r="G21" s="163">
        <v>1.1299999999999999</v>
      </c>
      <c r="H21" s="16"/>
      <c r="I21" s="168"/>
      <c r="J21" s="165"/>
      <c r="K21" s="163">
        <v>1.39</v>
      </c>
      <c r="L21" s="1"/>
      <c r="N21" s="16"/>
      <c r="O21" s="175">
        <v>18</v>
      </c>
      <c r="P21" t="str">
        <f t="shared" si="0"/>
        <v>ST4,2x13</v>
      </c>
      <c r="Q21" s="161">
        <v>4.2</v>
      </c>
      <c r="R21" s="162">
        <v>13</v>
      </c>
      <c r="S21" s="163">
        <v>1.734</v>
      </c>
      <c r="T21" s="179"/>
      <c r="U21" s="179">
        <v>1.2789999999999999</v>
      </c>
      <c r="V21" s="179"/>
      <c r="W21" s="179"/>
      <c r="Y21" s="179">
        <v>1.48</v>
      </c>
      <c r="Z21" s="169"/>
      <c r="AA21" s="169"/>
      <c r="AB21" s="169"/>
      <c r="AC21" s="169"/>
      <c r="AD21" s="169"/>
      <c r="AE21" s="169"/>
    </row>
    <row r="22" spans="1:31" ht="13.5" thickBot="1" x14ac:dyDescent="0.25">
      <c r="A22" s="175">
        <v>19</v>
      </c>
      <c r="B22" t="str">
        <f t="shared" si="1"/>
        <v>4x14</v>
      </c>
      <c r="C22" s="161">
        <v>4</v>
      </c>
      <c r="D22" s="162">
        <v>14</v>
      </c>
      <c r="E22" s="163">
        <v>1.1399999999999999</v>
      </c>
      <c r="F22" s="1"/>
      <c r="G22" s="163">
        <v>1.27</v>
      </c>
      <c r="H22" s="16"/>
      <c r="I22" s="168"/>
      <c r="J22" s="165"/>
      <c r="K22" s="163">
        <v>1.53</v>
      </c>
      <c r="L22" s="1"/>
      <c r="N22" s="16"/>
      <c r="O22" s="174">
        <v>19</v>
      </c>
      <c r="P22" t="str">
        <f t="shared" si="0"/>
        <v>ST4,2x16</v>
      </c>
      <c r="Q22" s="161">
        <v>4.2</v>
      </c>
      <c r="R22" s="162">
        <v>16</v>
      </c>
      <c r="S22" s="162">
        <v>1.982</v>
      </c>
      <c r="T22" s="179"/>
      <c r="U22" s="179">
        <v>1.5269999999999999</v>
      </c>
      <c r="V22" s="179"/>
      <c r="W22" s="179"/>
      <c r="Y22" s="179">
        <v>1.728</v>
      </c>
      <c r="Z22" s="169"/>
      <c r="AA22" s="169"/>
      <c r="AB22" s="169"/>
      <c r="AC22" s="169"/>
      <c r="AD22" s="169"/>
      <c r="AE22" s="169"/>
    </row>
    <row r="23" spans="1:31" ht="13.5" thickBot="1" x14ac:dyDescent="0.25">
      <c r="A23" s="174">
        <v>20</v>
      </c>
      <c r="B23" t="str">
        <f t="shared" si="1"/>
        <v>4x16</v>
      </c>
      <c r="C23" s="161">
        <v>4</v>
      </c>
      <c r="D23" s="162">
        <v>16</v>
      </c>
      <c r="E23" s="163">
        <v>1.28</v>
      </c>
      <c r="F23" s="1"/>
      <c r="G23" s="163">
        <v>1.41</v>
      </c>
      <c r="H23" s="16"/>
      <c r="I23" s="168"/>
      <c r="J23" s="165"/>
      <c r="K23" s="163">
        <v>1.67</v>
      </c>
      <c r="L23" s="1"/>
      <c r="N23" s="16"/>
      <c r="O23" s="174">
        <v>20</v>
      </c>
      <c r="P23" t="str">
        <f t="shared" si="0"/>
        <v>ST4,2x19</v>
      </c>
      <c r="Q23" s="161">
        <v>4.2</v>
      </c>
      <c r="R23" s="162">
        <v>19</v>
      </c>
      <c r="S23" s="162">
        <v>2.23</v>
      </c>
      <c r="T23" s="179"/>
      <c r="U23" s="179">
        <v>1.774</v>
      </c>
      <c r="V23" s="179"/>
      <c r="W23" s="179"/>
      <c r="Y23" s="179">
        <v>1.976</v>
      </c>
      <c r="Z23" s="169"/>
      <c r="AA23" s="169"/>
      <c r="AB23" s="169"/>
      <c r="AC23" s="169"/>
      <c r="AD23" s="169"/>
      <c r="AE23" s="169"/>
    </row>
    <row r="24" spans="1:31" ht="13.5" thickBot="1" x14ac:dyDescent="0.25">
      <c r="A24" s="174">
        <v>21</v>
      </c>
      <c r="B24" t="str">
        <f t="shared" si="1"/>
        <v>4x18</v>
      </c>
      <c r="C24" s="161">
        <v>4</v>
      </c>
      <c r="D24" s="162">
        <v>18</v>
      </c>
      <c r="E24" s="163">
        <v>1.42</v>
      </c>
      <c r="F24" s="1"/>
      <c r="G24" s="163">
        <v>1.55</v>
      </c>
      <c r="H24" s="16"/>
      <c r="I24" s="168"/>
      <c r="J24" s="165"/>
      <c r="K24" s="163">
        <v>1.81</v>
      </c>
      <c r="L24" s="1"/>
      <c r="N24" s="16"/>
      <c r="O24" s="175">
        <v>21</v>
      </c>
      <c r="P24" t="str">
        <f t="shared" si="0"/>
        <v>ST4,2x22</v>
      </c>
      <c r="Q24" s="161">
        <v>4.2</v>
      </c>
      <c r="R24" s="162">
        <v>22</v>
      </c>
      <c r="S24" s="162">
        <v>2.4780000000000002</v>
      </c>
      <c r="T24" s="179"/>
      <c r="U24" s="179">
        <v>2.0219999999999998</v>
      </c>
      <c r="V24" s="179"/>
      <c r="W24" s="179"/>
      <c r="Y24" s="179">
        <v>2.2240000000000002</v>
      </c>
      <c r="Z24" s="169"/>
      <c r="AA24" s="169"/>
      <c r="AB24" s="169"/>
      <c r="AC24" s="169"/>
      <c r="AD24" s="169"/>
      <c r="AE24" s="169"/>
    </row>
    <row r="25" spans="1:31" ht="13.5" thickBot="1" x14ac:dyDescent="0.25">
      <c r="A25" s="175">
        <v>22</v>
      </c>
      <c r="B25" t="str">
        <f t="shared" si="1"/>
        <v>4x20</v>
      </c>
      <c r="C25" s="161">
        <v>4</v>
      </c>
      <c r="D25" s="162">
        <v>20</v>
      </c>
      <c r="E25" s="163">
        <v>1.56</v>
      </c>
      <c r="F25" s="1"/>
      <c r="G25" s="163">
        <v>1.69</v>
      </c>
      <c r="H25" s="16"/>
      <c r="I25" s="168"/>
      <c r="J25" s="165"/>
      <c r="K25" s="163">
        <v>1.95</v>
      </c>
      <c r="L25" s="1"/>
      <c r="N25" s="16"/>
      <c r="O25" s="174">
        <v>22</v>
      </c>
      <c r="P25" t="str">
        <f t="shared" si="0"/>
        <v>ST4,2x25</v>
      </c>
      <c r="Q25" s="161">
        <v>4.2</v>
      </c>
      <c r="R25" s="162">
        <v>25</v>
      </c>
      <c r="S25" s="162">
        <v>2.7250000000000001</v>
      </c>
      <c r="T25" s="179"/>
      <c r="U25" s="179">
        <v>2.27</v>
      </c>
      <c r="V25" s="179"/>
      <c r="W25" s="179"/>
      <c r="Y25" s="179">
        <v>2.4710000000000001</v>
      </c>
      <c r="Z25" s="169"/>
      <c r="AA25" s="169"/>
      <c r="AB25" s="169"/>
      <c r="AC25" s="169"/>
      <c r="AD25" s="169"/>
      <c r="AE25" s="169"/>
    </row>
    <row r="26" spans="1:31" ht="13.5" thickBot="1" x14ac:dyDescent="0.25">
      <c r="A26" s="174">
        <v>23</v>
      </c>
      <c r="B26" t="str">
        <f t="shared" si="1"/>
        <v>4x22</v>
      </c>
      <c r="C26" s="161">
        <v>4</v>
      </c>
      <c r="D26" s="162">
        <v>22</v>
      </c>
      <c r="E26" s="163">
        <v>1.7</v>
      </c>
      <c r="F26" s="1"/>
      <c r="G26" s="163">
        <v>1.83</v>
      </c>
      <c r="H26" s="16"/>
      <c r="I26" s="168"/>
      <c r="J26" s="165"/>
      <c r="K26" s="163">
        <v>2.09</v>
      </c>
      <c r="L26" s="1"/>
      <c r="N26" s="16"/>
      <c r="O26" s="175">
        <v>23</v>
      </c>
      <c r="P26" t="str">
        <f t="shared" si="0"/>
        <v>ST4,2x32</v>
      </c>
      <c r="Q26" s="161">
        <v>4.2</v>
      </c>
      <c r="R26" s="181">
        <v>32</v>
      </c>
      <c r="S26" s="162">
        <v>3.3029999999999999</v>
      </c>
      <c r="T26" s="179"/>
      <c r="U26" s="179">
        <v>2.8479999999999999</v>
      </c>
      <c r="V26" s="179"/>
      <c r="W26" s="179"/>
      <c r="Y26" s="179">
        <v>3.0489999999999999</v>
      </c>
    </row>
    <row r="27" spans="1:31" ht="13.5" thickBot="1" x14ac:dyDescent="0.25">
      <c r="A27" s="174">
        <v>24</v>
      </c>
      <c r="B27" t="str">
        <f t="shared" si="1"/>
        <v>4x25</v>
      </c>
      <c r="C27" s="161">
        <v>4</v>
      </c>
      <c r="D27" s="162">
        <v>25</v>
      </c>
      <c r="E27" s="163">
        <v>1.91</v>
      </c>
      <c r="F27" s="1"/>
      <c r="G27" s="163">
        <v>2.04</v>
      </c>
      <c r="H27" s="16"/>
      <c r="I27" s="168"/>
      <c r="J27" s="165"/>
      <c r="K27" s="163">
        <v>2.2999999999999998</v>
      </c>
      <c r="L27" s="1"/>
      <c r="N27" s="16"/>
      <c r="O27" s="174">
        <v>24</v>
      </c>
      <c r="P27" t="str">
        <f t="shared" si="0"/>
        <v>ST4,8x9,5</v>
      </c>
      <c r="Q27" s="161">
        <v>4.8</v>
      </c>
      <c r="R27" s="162">
        <v>9.5</v>
      </c>
      <c r="S27" s="162">
        <v>2.234</v>
      </c>
      <c r="T27" s="179"/>
      <c r="U27" s="179">
        <v>1.266</v>
      </c>
      <c r="V27" s="179"/>
      <c r="W27" s="179"/>
      <c r="Y27" s="179">
        <v>1.5860000000000001</v>
      </c>
    </row>
    <row r="28" spans="1:31" ht="13.5" thickBot="1" x14ac:dyDescent="0.25">
      <c r="A28" s="175">
        <v>25</v>
      </c>
      <c r="B28" t="str">
        <f t="shared" si="1"/>
        <v>4x30</v>
      </c>
      <c r="C28" s="161">
        <v>4</v>
      </c>
      <c r="D28" s="162">
        <v>30</v>
      </c>
      <c r="E28" s="163">
        <v>2.19</v>
      </c>
      <c r="F28" s="1"/>
      <c r="G28" s="163">
        <v>2.3199999999999998</v>
      </c>
      <c r="H28" s="16"/>
      <c r="I28" s="168"/>
      <c r="J28" s="165"/>
      <c r="K28" s="163">
        <v>2.65</v>
      </c>
      <c r="L28" s="1"/>
      <c r="N28" s="16"/>
      <c r="O28" s="174">
        <v>25</v>
      </c>
      <c r="P28" t="str">
        <f t="shared" si="0"/>
        <v>ST4,8x13</v>
      </c>
      <c r="Q28" s="161">
        <v>4.8</v>
      </c>
      <c r="R28" s="162">
        <v>13</v>
      </c>
      <c r="S28" s="162">
        <v>2.6230000000000002</v>
      </c>
      <c r="T28" s="179"/>
      <c r="U28" s="179">
        <v>1.6439999999999999</v>
      </c>
      <c r="V28" s="179"/>
      <c r="W28" s="179"/>
      <c r="Y28" s="179">
        <v>1.9650000000000001</v>
      </c>
    </row>
    <row r="29" spans="1:31" ht="13.5" thickBot="1" x14ac:dyDescent="0.25">
      <c r="A29" s="174">
        <v>26</v>
      </c>
      <c r="B29" t="str">
        <f t="shared" si="1"/>
        <v>4x35</v>
      </c>
      <c r="C29" s="161">
        <v>4</v>
      </c>
      <c r="D29" s="162">
        <v>35</v>
      </c>
      <c r="E29" s="163">
        <v>2.4700000000000002</v>
      </c>
      <c r="F29" s="1"/>
      <c r="G29" s="163">
        <v>2.6</v>
      </c>
      <c r="H29" s="16"/>
      <c r="I29" s="168"/>
      <c r="J29" s="165"/>
      <c r="K29" s="163">
        <v>3</v>
      </c>
      <c r="L29" s="1"/>
      <c r="N29" s="16"/>
      <c r="O29" s="175">
        <v>26</v>
      </c>
      <c r="P29" t="str">
        <f t="shared" si="0"/>
        <v>ST4,8x16</v>
      </c>
      <c r="Q29" s="161">
        <v>4.8</v>
      </c>
      <c r="R29" s="162">
        <v>16</v>
      </c>
      <c r="S29" s="162">
        <v>2.948</v>
      </c>
      <c r="T29" s="26"/>
      <c r="U29" s="176">
        <v>1.9690000000000001</v>
      </c>
      <c r="V29" s="177"/>
      <c r="W29" s="177"/>
      <c r="Y29" s="179">
        <v>2.2890000000000001</v>
      </c>
    </row>
    <row r="30" spans="1:31" ht="13.5" thickBot="1" x14ac:dyDescent="0.25">
      <c r="A30" s="174">
        <v>27</v>
      </c>
      <c r="B30" t="str">
        <f t="shared" si="1"/>
        <v>5x10</v>
      </c>
      <c r="C30" s="161">
        <v>5</v>
      </c>
      <c r="D30" s="162">
        <v>10</v>
      </c>
      <c r="E30" s="163">
        <v>1.34</v>
      </c>
      <c r="F30" s="1"/>
      <c r="G30" s="163">
        <v>1.6</v>
      </c>
      <c r="H30" s="16"/>
      <c r="I30" s="168"/>
      <c r="J30" s="165"/>
      <c r="K30" s="163">
        <v>2.21</v>
      </c>
      <c r="L30" s="1"/>
      <c r="N30" s="16"/>
      <c r="O30" s="174">
        <v>27</v>
      </c>
      <c r="P30" t="str">
        <f t="shared" si="0"/>
        <v>ST4,8x19</v>
      </c>
      <c r="Q30" s="161">
        <v>4.8</v>
      </c>
      <c r="R30" s="162">
        <v>19</v>
      </c>
      <c r="S30" s="162">
        <v>3.2719999999999998</v>
      </c>
      <c r="T30" s="26"/>
      <c r="U30" s="176">
        <v>2.2930000000000001</v>
      </c>
      <c r="V30" s="177"/>
      <c r="W30" s="177"/>
      <c r="Y30" s="179">
        <v>2.6139999999999999</v>
      </c>
    </row>
    <row r="31" spans="1:31" ht="13.5" thickBot="1" x14ac:dyDescent="0.25">
      <c r="A31" s="175">
        <v>28</v>
      </c>
      <c r="B31" t="str">
        <f t="shared" si="1"/>
        <v>5x12</v>
      </c>
      <c r="C31" s="161">
        <v>5</v>
      </c>
      <c r="D31" s="162">
        <v>12</v>
      </c>
      <c r="E31" s="163">
        <v>1.56</v>
      </c>
      <c r="F31" s="1"/>
      <c r="G31" s="163">
        <v>1.82</v>
      </c>
      <c r="H31" s="16"/>
      <c r="I31" s="168"/>
      <c r="J31" s="165"/>
      <c r="K31" s="163">
        <v>2.4300000000000002</v>
      </c>
      <c r="L31" s="1"/>
      <c r="N31" s="16"/>
      <c r="O31" s="174">
        <v>28</v>
      </c>
      <c r="P31" t="str">
        <f t="shared" si="0"/>
        <v>ST4,8x22</v>
      </c>
      <c r="Q31" s="161">
        <v>4.8</v>
      </c>
      <c r="R31" s="162">
        <v>22</v>
      </c>
      <c r="S31" s="162">
        <v>3.597</v>
      </c>
      <c r="T31" s="26"/>
      <c r="U31" s="176">
        <v>2.6179999999999999</v>
      </c>
      <c r="V31" s="177"/>
      <c r="W31" s="177"/>
      <c r="Y31" s="179">
        <v>2.9380000000000002</v>
      </c>
    </row>
    <row r="32" spans="1:31" ht="13.5" thickBot="1" x14ac:dyDescent="0.25">
      <c r="A32" s="174">
        <v>29</v>
      </c>
      <c r="B32" t="str">
        <f t="shared" si="1"/>
        <v>5x14</v>
      </c>
      <c r="C32" s="161">
        <v>5</v>
      </c>
      <c r="D32" s="162">
        <v>14</v>
      </c>
      <c r="E32" s="163">
        <v>1.78</v>
      </c>
      <c r="F32" s="1"/>
      <c r="G32" s="163">
        <v>2.04</v>
      </c>
      <c r="H32" s="16"/>
      <c r="I32" s="168"/>
      <c r="J32" s="165"/>
      <c r="K32" s="163">
        <v>2.67</v>
      </c>
      <c r="L32" s="1"/>
      <c r="N32" s="16"/>
      <c r="O32" s="175">
        <v>29</v>
      </c>
      <c r="P32" t="str">
        <f t="shared" si="0"/>
        <v>ST4,8x25</v>
      </c>
      <c r="Q32" s="161">
        <v>4.8</v>
      </c>
      <c r="R32" s="162">
        <v>25</v>
      </c>
      <c r="S32" s="162">
        <v>3.9209999999999998</v>
      </c>
      <c r="T32" s="26"/>
      <c r="U32" s="176">
        <v>2.9420000000000002</v>
      </c>
      <c r="V32" s="177"/>
      <c r="W32" s="177"/>
      <c r="Y32" s="179">
        <v>3.2629999999999999</v>
      </c>
    </row>
    <row r="33" spans="1:25" ht="13.5" thickBot="1" x14ac:dyDescent="0.25">
      <c r="A33" s="174">
        <v>30</v>
      </c>
      <c r="B33" t="str">
        <f t="shared" si="1"/>
        <v>5x16</v>
      </c>
      <c r="C33" s="161">
        <v>5</v>
      </c>
      <c r="D33" s="162">
        <v>16</v>
      </c>
      <c r="E33" s="163">
        <v>2</v>
      </c>
      <c r="F33" s="1"/>
      <c r="G33" s="163">
        <v>2.2599999999999998</v>
      </c>
      <c r="H33" s="16"/>
      <c r="I33" s="168"/>
      <c r="J33" s="165"/>
      <c r="K33" s="163">
        <v>2.91</v>
      </c>
      <c r="L33" s="1"/>
      <c r="N33" s="16"/>
      <c r="O33" s="174">
        <v>30</v>
      </c>
      <c r="P33" t="str">
        <f t="shared" si="0"/>
        <v>ST4,8x32</v>
      </c>
      <c r="Q33" s="161">
        <v>4.8</v>
      </c>
      <c r="R33" s="181">
        <v>32</v>
      </c>
      <c r="S33" s="162">
        <v>4.6779999999999999</v>
      </c>
      <c r="T33" s="26"/>
      <c r="U33" s="176">
        <v>3.7</v>
      </c>
      <c r="V33" s="177"/>
      <c r="W33" s="177"/>
      <c r="Y33" s="179">
        <v>4.0199999999999996</v>
      </c>
    </row>
    <row r="34" spans="1:25" ht="13.5" thickBot="1" x14ac:dyDescent="0.25">
      <c r="A34" s="175">
        <v>31</v>
      </c>
      <c r="B34" t="str">
        <f t="shared" si="1"/>
        <v>5x18</v>
      </c>
      <c r="C34" s="161">
        <v>5</v>
      </c>
      <c r="D34" s="162">
        <v>18</v>
      </c>
      <c r="E34" s="163">
        <v>2.2200000000000002</v>
      </c>
      <c r="F34" s="1"/>
      <c r="G34" s="163">
        <v>2.48</v>
      </c>
      <c r="H34" s="16"/>
      <c r="I34" s="168"/>
      <c r="J34" s="165"/>
      <c r="K34" s="163">
        <v>3.15</v>
      </c>
      <c r="L34" s="1"/>
      <c r="N34" s="16"/>
      <c r="O34" s="174">
        <v>31</v>
      </c>
      <c r="P34" t="str">
        <f t="shared" si="0"/>
        <v>ST5,5x13</v>
      </c>
      <c r="Q34" s="161">
        <v>5.5</v>
      </c>
      <c r="R34" s="162">
        <v>13</v>
      </c>
      <c r="S34" s="163">
        <v>3.3210000000000002</v>
      </c>
      <c r="T34" s="26"/>
      <c r="U34" s="176">
        <v>1.8640000000000001</v>
      </c>
      <c r="V34" s="177"/>
      <c r="W34" s="177"/>
      <c r="Y34" s="179">
        <v>2.2850000000000001</v>
      </c>
    </row>
    <row r="35" spans="1:25" ht="13.5" thickBot="1" x14ac:dyDescent="0.25">
      <c r="A35" s="174">
        <v>32</v>
      </c>
      <c r="B35" t="str">
        <f t="shared" si="1"/>
        <v>5x20</v>
      </c>
      <c r="C35" s="161">
        <v>5</v>
      </c>
      <c r="D35" s="162">
        <v>20</v>
      </c>
      <c r="E35" s="163">
        <v>2.44</v>
      </c>
      <c r="F35" s="1"/>
      <c r="G35" s="163">
        <v>2.7</v>
      </c>
      <c r="H35" s="16"/>
      <c r="I35" s="168"/>
      <c r="J35" s="165"/>
      <c r="K35" s="163">
        <v>3.39</v>
      </c>
      <c r="L35" s="1"/>
      <c r="N35" s="16"/>
      <c r="O35" s="175">
        <v>32</v>
      </c>
      <c r="P35" t="str">
        <f t="shared" si="0"/>
        <v>ST5,5x16</v>
      </c>
      <c r="Q35" s="161">
        <v>5.5</v>
      </c>
      <c r="R35" s="162">
        <v>16</v>
      </c>
      <c r="S35" s="163">
        <v>3.7480000000000002</v>
      </c>
      <c r="T35" s="26"/>
      <c r="U35" s="176">
        <v>2.2919999999999998</v>
      </c>
      <c r="V35" s="177"/>
      <c r="W35" s="177"/>
      <c r="Y35" s="179">
        <v>2.7130000000000001</v>
      </c>
    </row>
    <row r="36" spans="1:25" ht="13.5" thickBot="1" x14ac:dyDescent="0.25">
      <c r="A36" s="174">
        <v>33</v>
      </c>
      <c r="B36" t="str">
        <f t="shared" si="1"/>
        <v>5x22</v>
      </c>
      <c r="C36" s="161">
        <v>5</v>
      </c>
      <c r="D36" s="162">
        <v>22</v>
      </c>
      <c r="E36" s="163">
        <v>2.66</v>
      </c>
      <c r="F36" s="1"/>
      <c r="G36" s="163">
        <v>2.92</v>
      </c>
      <c r="H36" s="16"/>
      <c r="I36" s="168"/>
      <c r="J36" s="165"/>
      <c r="K36" s="163">
        <v>3.63</v>
      </c>
      <c r="L36" s="1"/>
      <c r="N36" s="16"/>
      <c r="O36" s="174">
        <v>33</v>
      </c>
      <c r="P36" t="str">
        <f t="shared" si="0"/>
        <v>ST5,5x19</v>
      </c>
      <c r="Q36" s="161">
        <v>5.5</v>
      </c>
      <c r="R36" s="162">
        <v>19</v>
      </c>
      <c r="S36" s="163">
        <v>4.1769999999999996</v>
      </c>
      <c r="T36" s="26"/>
      <c r="U36" s="176">
        <v>2.72</v>
      </c>
      <c r="V36" s="177"/>
      <c r="W36" s="177"/>
      <c r="Y36" s="179">
        <v>3.141</v>
      </c>
    </row>
    <row r="37" spans="1:25" ht="13.5" thickBot="1" x14ac:dyDescent="0.25">
      <c r="A37" s="175">
        <v>34</v>
      </c>
      <c r="B37" t="str">
        <f t="shared" si="1"/>
        <v>5x25</v>
      </c>
      <c r="C37" s="161">
        <v>5</v>
      </c>
      <c r="D37" s="162">
        <v>25</v>
      </c>
      <c r="E37" s="163">
        <v>2.99</v>
      </c>
      <c r="F37" s="1"/>
      <c r="G37" s="163">
        <v>3.25</v>
      </c>
      <c r="H37" s="16"/>
      <c r="I37" s="168"/>
      <c r="J37" s="165"/>
      <c r="K37" s="163">
        <v>4</v>
      </c>
      <c r="L37" s="1"/>
      <c r="N37" s="16"/>
      <c r="O37" s="175">
        <v>34</v>
      </c>
      <c r="P37" t="str">
        <f t="shared" si="0"/>
        <v>ST5,5x22</v>
      </c>
      <c r="Q37" s="161">
        <v>5.5</v>
      </c>
      <c r="R37" s="162">
        <v>22</v>
      </c>
      <c r="S37" s="163">
        <v>4.6050000000000004</v>
      </c>
      <c r="T37" s="26"/>
      <c r="U37" s="176">
        <v>3.1480000000000001</v>
      </c>
      <c r="V37" s="177"/>
      <c r="W37" s="177"/>
      <c r="Y37" s="179">
        <v>3.5680000000000001</v>
      </c>
    </row>
    <row r="38" spans="1:25" ht="13.5" thickBot="1" x14ac:dyDescent="0.25">
      <c r="A38" s="174">
        <v>35</v>
      </c>
      <c r="B38" t="str">
        <f t="shared" si="1"/>
        <v>5x30</v>
      </c>
      <c r="C38" s="161">
        <v>5</v>
      </c>
      <c r="D38" s="162">
        <v>30</v>
      </c>
      <c r="E38" s="163">
        <v>3.54</v>
      </c>
      <c r="F38" s="1"/>
      <c r="G38" s="163">
        <v>3.8</v>
      </c>
      <c r="H38" s="16"/>
      <c r="I38" s="168"/>
      <c r="J38" s="165"/>
      <c r="K38" s="163">
        <v>4.5999999999999996</v>
      </c>
      <c r="L38" s="1"/>
      <c r="N38" s="16"/>
      <c r="O38" s="174">
        <v>35</v>
      </c>
      <c r="P38" t="str">
        <f t="shared" si="0"/>
        <v>ST5,5x25</v>
      </c>
      <c r="Q38" s="161">
        <v>5.5</v>
      </c>
      <c r="R38" s="162">
        <v>25</v>
      </c>
      <c r="S38" s="163">
        <v>5.0330000000000004</v>
      </c>
      <c r="T38" s="26"/>
      <c r="U38" s="176">
        <v>3.5760000000000001</v>
      </c>
      <c r="V38" s="177"/>
      <c r="W38" s="177"/>
      <c r="Y38" s="179">
        <v>3.9969999999999999</v>
      </c>
    </row>
    <row r="39" spans="1:25" ht="13.5" thickBot="1" x14ac:dyDescent="0.25">
      <c r="A39" s="174">
        <v>36</v>
      </c>
      <c r="B39" t="str">
        <f t="shared" si="1"/>
        <v>5x35</v>
      </c>
      <c r="C39" s="161">
        <v>5</v>
      </c>
      <c r="D39" s="162">
        <v>35</v>
      </c>
      <c r="E39" s="163">
        <v>4.09</v>
      </c>
      <c r="F39" s="1"/>
      <c r="G39" s="163">
        <v>4.3499999999999996</v>
      </c>
      <c r="H39" s="16"/>
      <c r="I39" s="168"/>
      <c r="J39" s="165"/>
      <c r="K39" s="163">
        <v>5.2</v>
      </c>
      <c r="L39" s="1"/>
      <c r="N39" s="16"/>
      <c r="O39" s="174">
        <v>36</v>
      </c>
      <c r="P39" t="str">
        <f t="shared" si="0"/>
        <v>ST5,5x32</v>
      </c>
      <c r="Q39" s="161">
        <v>5.5</v>
      </c>
      <c r="R39" s="162">
        <v>32</v>
      </c>
      <c r="S39" s="163">
        <v>6.0309999999999997</v>
      </c>
      <c r="T39" s="26"/>
      <c r="U39" s="176">
        <v>4.5739999999999998</v>
      </c>
      <c r="V39" s="177"/>
      <c r="W39" s="177"/>
      <c r="Y39" s="179">
        <v>4.9950000000000001</v>
      </c>
    </row>
    <row r="40" spans="1:25" ht="13.5" thickBot="1" x14ac:dyDescent="0.25">
      <c r="A40" s="175">
        <v>37</v>
      </c>
      <c r="B40" t="str">
        <f t="shared" si="1"/>
        <v>5x40</v>
      </c>
      <c r="C40" s="161">
        <v>5</v>
      </c>
      <c r="D40" s="162">
        <v>40</v>
      </c>
      <c r="E40" s="163">
        <v>4.6399999999999997</v>
      </c>
      <c r="F40" s="1"/>
      <c r="G40" s="163">
        <v>4.9000000000000004</v>
      </c>
      <c r="H40" s="16"/>
      <c r="I40" s="168"/>
      <c r="J40" s="165"/>
      <c r="K40" s="163">
        <v>5.8</v>
      </c>
      <c r="L40" s="1"/>
      <c r="N40" s="16"/>
      <c r="O40" s="175">
        <v>37</v>
      </c>
      <c r="P40" t="str">
        <f t="shared" si="0"/>
        <v>ST5,5x38</v>
      </c>
      <c r="Q40" s="161">
        <v>5.5</v>
      </c>
      <c r="R40" s="162">
        <v>38</v>
      </c>
      <c r="S40" s="163">
        <v>6.8869999999999996</v>
      </c>
      <c r="T40" s="26"/>
      <c r="U40" s="176">
        <v>5.43</v>
      </c>
      <c r="V40" s="177"/>
      <c r="W40" s="177"/>
      <c r="Y40" s="179">
        <v>5.851</v>
      </c>
    </row>
    <row r="41" spans="1:25" ht="13.5" thickBot="1" x14ac:dyDescent="0.25">
      <c r="A41" s="174">
        <v>38</v>
      </c>
      <c r="B41" t="str">
        <f t="shared" si="1"/>
        <v>5x45</v>
      </c>
      <c r="C41" s="161">
        <v>5</v>
      </c>
      <c r="D41" s="162">
        <v>45</v>
      </c>
      <c r="E41" s="163">
        <v>5.19</v>
      </c>
      <c r="F41" s="1"/>
      <c r="G41" s="163">
        <v>5.45</v>
      </c>
      <c r="H41" s="16"/>
      <c r="I41" s="168"/>
      <c r="J41" s="165"/>
      <c r="K41" s="163">
        <v>6.4</v>
      </c>
      <c r="L41" s="1"/>
      <c r="N41" s="16"/>
      <c r="O41" s="174">
        <v>38</v>
      </c>
      <c r="P41" t="str">
        <f t="shared" ref="P41:P47" si="2">"ST"&amp;Q41&amp;"x"&amp;R41</f>
        <v>ST6,3x13</v>
      </c>
      <c r="Q41" s="180">
        <v>6.3</v>
      </c>
      <c r="R41" s="162">
        <v>13</v>
      </c>
      <c r="S41" s="163">
        <v>4.5309999999999997</v>
      </c>
      <c r="T41" s="26"/>
      <c r="U41" s="176">
        <v>2.3919999999999999</v>
      </c>
      <c r="V41" s="177"/>
      <c r="W41" s="177"/>
      <c r="Y41" s="179">
        <v>2.9119999999999999</v>
      </c>
    </row>
    <row r="42" spans="1:25" ht="13.5" thickBot="1" x14ac:dyDescent="0.25">
      <c r="A42" s="174">
        <v>39</v>
      </c>
      <c r="B42" t="str">
        <f t="shared" si="1"/>
        <v>6x12</v>
      </c>
      <c r="C42" s="161">
        <v>6</v>
      </c>
      <c r="D42" s="162">
        <v>12</v>
      </c>
      <c r="E42" s="163">
        <v>2.48</v>
      </c>
      <c r="F42" s="1"/>
      <c r="G42" s="163">
        <v>2.89</v>
      </c>
      <c r="H42" s="16"/>
      <c r="I42" s="168"/>
      <c r="J42" s="165"/>
      <c r="K42" s="163">
        <v>3.61</v>
      </c>
      <c r="L42" s="1"/>
      <c r="N42" s="16"/>
      <c r="O42" s="174">
        <v>39</v>
      </c>
      <c r="P42" t="str">
        <f t="shared" si="2"/>
        <v>ST6,3x16</v>
      </c>
      <c r="Q42" s="180">
        <v>6.3</v>
      </c>
      <c r="R42" s="162">
        <v>16</v>
      </c>
      <c r="S42" s="163">
        <v>5.1029999999999998</v>
      </c>
      <c r="T42" s="26"/>
      <c r="U42" s="176">
        <v>2.964</v>
      </c>
      <c r="V42" s="177"/>
      <c r="W42" s="177"/>
      <c r="Y42" s="179">
        <v>3.484</v>
      </c>
    </row>
    <row r="43" spans="1:25" ht="13.5" thickBot="1" x14ac:dyDescent="0.25">
      <c r="A43" s="175">
        <v>40</v>
      </c>
      <c r="B43" t="str">
        <f t="shared" si="1"/>
        <v>6x14</v>
      </c>
      <c r="C43" s="161">
        <v>6</v>
      </c>
      <c r="D43" s="162">
        <v>14</v>
      </c>
      <c r="E43" s="163">
        <v>2.81</v>
      </c>
      <c r="F43" s="1"/>
      <c r="G43" s="163">
        <v>3.22</v>
      </c>
      <c r="H43" s="16"/>
      <c r="I43" s="168"/>
      <c r="J43" s="165"/>
      <c r="K43" s="163">
        <v>3.93</v>
      </c>
      <c r="L43" s="1"/>
      <c r="N43" s="16"/>
      <c r="O43" s="175">
        <v>40</v>
      </c>
      <c r="P43" t="str">
        <f t="shared" si="2"/>
        <v>ST6,3x19</v>
      </c>
      <c r="Q43" s="180">
        <v>6.3</v>
      </c>
      <c r="R43" s="162">
        <v>19</v>
      </c>
      <c r="S43" s="163">
        <v>5.6740000000000004</v>
      </c>
      <c r="T43" s="26"/>
      <c r="U43" s="176">
        <v>3.5350000000000001</v>
      </c>
      <c r="V43" s="177"/>
      <c r="W43" s="177"/>
      <c r="Y43" s="179">
        <v>4.0549999999999997</v>
      </c>
    </row>
    <row r="44" spans="1:25" ht="13.5" thickBot="1" x14ac:dyDescent="0.25">
      <c r="A44" s="174">
        <v>41</v>
      </c>
      <c r="B44" t="str">
        <f t="shared" si="1"/>
        <v>6x16</v>
      </c>
      <c r="C44" s="161">
        <v>6</v>
      </c>
      <c r="D44" s="162">
        <v>16</v>
      </c>
      <c r="E44" s="163">
        <v>3.14</v>
      </c>
      <c r="F44" s="1"/>
      <c r="G44" s="163">
        <v>3.55</v>
      </c>
      <c r="H44" s="16"/>
      <c r="I44" s="168"/>
      <c r="J44" s="165"/>
      <c r="K44" s="163">
        <v>4.25</v>
      </c>
      <c r="L44" s="1"/>
      <c r="N44" s="16"/>
      <c r="O44" s="174">
        <v>41</v>
      </c>
      <c r="P44" t="str">
        <f t="shared" si="2"/>
        <v>ST6,3x22</v>
      </c>
      <c r="Q44" s="180">
        <v>6.3</v>
      </c>
      <c r="R44" s="162">
        <v>22</v>
      </c>
      <c r="S44" s="163">
        <v>6.2460000000000004</v>
      </c>
      <c r="T44" s="26"/>
      <c r="U44" s="176">
        <v>4.1070000000000002</v>
      </c>
      <c r="V44" s="177"/>
      <c r="W44" s="177"/>
      <c r="Y44" s="179">
        <v>4.6269999999999998</v>
      </c>
    </row>
    <row r="45" spans="1:25" ht="13.5" thickBot="1" x14ac:dyDescent="0.25">
      <c r="A45" s="174">
        <v>42</v>
      </c>
      <c r="B45" t="str">
        <f t="shared" si="1"/>
        <v>6x18</v>
      </c>
      <c r="C45" s="161">
        <v>6</v>
      </c>
      <c r="D45" s="162">
        <v>18</v>
      </c>
      <c r="E45" s="163">
        <v>3.47</v>
      </c>
      <c r="F45" s="1"/>
      <c r="G45" s="163">
        <v>3.88</v>
      </c>
      <c r="H45" s="16"/>
      <c r="I45" s="168"/>
      <c r="J45" s="165"/>
      <c r="K45" s="163">
        <v>4.57</v>
      </c>
      <c r="L45" s="1"/>
      <c r="N45" s="16"/>
      <c r="O45" s="174">
        <v>42</v>
      </c>
      <c r="P45" t="str">
        <f t="shared" si="2"/>
        <v>ST6,3x25</v>
      </c>
      <c r="Q45" s="180">
        <v>6.3</v>
      </c>
      <c r="R45" s="162">
        <v>25</v>
      </c>
      <c r="S45" s="163">
        <v>6.8170000000000002</v>
      </c>
      <c r="T45" s="26"/>
      <c r="U45" s="176">
        <v>4.6790000000000003</v>
      </c>
      <c r="V45" s="177"/>
      <c r="W45" s="177"/>
      <c r="Y45" s="179">
        <v>5.1980000000000004</v>
      </c>
    </row>
    <row r="46" spans="1:25" ht="13.5" thickBot="1" x14ac:dyDescent="0.25">
      <c r="A46" s="175">
        <v>43</v>
      </c>
      <c r="B46" t="str">
        <f t="shared" si="1"/>
        <v>6x20</v>
      </c>
      <c r="C46" s="161">
        <v>6</v>
      </c>
      <c r="D46" s="162">
        <v>20</v>
      </c>
      <c r="E46" s="163">
        <v>3.8</v>
      </c>
      <c r="F46" s="1"/>
      <c r="G46" s="163">
        <v>4.21</v>
      </c>
      <c r="H46" s="16"/>
      <c r="I46" s="168"/>
      <c r="J46" s="165"/>
      <c r="K46" s="163">
        <v>4.8899999999999997</v>
      </c>
      <c r="L46" s="1"/>
      <c r="N46" s="16"/>
      <c r="O46" s="175">
        <v>43</v>
      </c>
      <c r="P46" t="str">
        <f t="shared" si="2"/>
        <v>ST6,3x32</v>
      </c>
      <c r="Q46" s="180">
        <v>6.3</v>
      </c>
      <c r="R46" s="162">
        <v>32</v>
      </c>
      <c r="S46" s="163">
        <v>8.1509999999999998</v>
      </c>
      <c r="T46" s="26"/>
      <c r="U46" s="176">
        <v>6.0119999999999996</v>
      </c>
      <c r="V46" s="177"/>
      <c r="W46" s="177"/>
      <c r="Y46" s="179">
        <v>6.532</v>
      </c>
    </row>
    <row r="47" spans="1:25" ht="13.5" thickBot="1" x14ac:dyDescent="0.25">
      <c r="A47" s="174">
        <v>44</v>
      </c>
      <c r="B47" t="str">
        <f t="shared" si="1"/>
        <v>6x22</v>
      </c>
      <c r="C47" s="161">
        <v>6</v>
      </c>
      <c r="D47" s="162">
        <v>22</v>
      </c>
      <c r="E47" s="163">
        <v>4.13</v>
      </c>
      <c r="F47" s="1"/>
      <c r="G47" s="163">
        <v>4.54</v>
      </c>
      <c r="H47" s="16"/>
      <c r="I47" s="168"/>
      <c r="J47" s="165"/>
      <c r="K47" s="163">
        <v>5.21</v>
      </c>
      <c r="L47" s="1"/>
      <c r="N47" s="16"/>
      <c r="O47" s="174">
        <v>44</v>
      </c>
      <c r="P47" t="str">
        <f t="shared" si="2"/>
        <v>ST6,3x38</v>
      </c>
      <c r="Q47" s="180">
        <v>6.3</v>
      </c>
      <c r="R47" s="162">
        <v>38</v>
      </c>
      <c r="S47" s="163">
        <v>9.2940000000000005</v>
      </c>
      <c r="T47" s="26"/>
      <c r="U47" s="176">
        <v>7.1550000000000002</v>
      </c>
      <c r="V47" s="177"/>
      <c r="W47" s="177"/>
      <c r="Y47" s="179">
        <v>7.6749999999999998</v>
      </c>
    </row>
    <row r="48" spans="1:25" ht="13.5" thickBot="1" x14ac:dyDescent="0.25">
      <c r="A48" s="174">
        <v>45</v>
      </c>
      <c r="B48" t="str">
        <f t="shared" si="1"/>
        <v>6x25</v>
      </c>
      <c r="C48" s="161">
        <v>6</v>
      </c>
      <c r="D48" s="162">
        <v>25</v>
      </c>
      <c r="E48" s="163">
        <v>4.62</v>
      </c>
      <c r="F48" s="3"/>
      <c r="G48" s="163">
        <v>5.03</v>
      </c>
      <c r="H48" s="16"/>
      <c r="I48" s="168"/>
      <c r="J48" s="165"/>
      <c r="K48" s="163">
        <v>5.69</v>
      </c>
      <c r="L48" s="1"/>
      <c r="N48" s="16"/>
      <c r="O48" s="175">
        <v>45</v>
      </c>
      <c r="P48" t="str">
        <f t="shared" ref="P48:P63" si="3">"ST"&amp;Q48&amp;"x"&amp;R48</f>
        <v>ST8x16</v>
      </c>
      <c r="Q48" s="180">
        <v>8</v>
      </c>
      <c r="R48" s="162">
        <v>16</v>
      </c>
      <c r="S48" s="163">
        <v>9.8409999999999993</v>
      </c>
      <c r="T48" s="26"/>
      <c r="U48" s="176">
        <v>5.5419999999999998</v>
      </c>
      <c r="V48" s="177"/>
      <c r="W48" s="177"/>
      <c r="Y48" s="179">
        <v>7.0110000000000001</v>
      </c>
    </row>
    <row r="49" spans="1:25" ht="13.5" thickBot="1" x14ac:dyDescent="0.25">
      <c r="A49" s="175">
        <v>46</v>
      </c>
      <c r="B49" t="str">
        <f t="shared" si="1"/>
        <v>6x30</v>
      </c>
      <c r="C49" s="161">
        <v>6</v>
      </c>
      <c r="D49" s="162">
        <v>30</v>
      </c>
      <c r="E49" s="163">
        <v>5.43</v>
      </c>
      <c r="F49" s="3"/>
      <c r="G49" s="163">
        <v>5.84</v>
      </c>
      <c r="H49" s="16"/>
      <c r="I49" s="168"/>
      <c r="J49" s="165"/>
      <c r="K49" s="163">
        <v>6.49</v>
      </c>
      <c r="L49" s="1"/>
      <c r="N49" s="16"/>
      <c r="O49" s="174">
        <v>46</v>
      </c>
      <c r="P49" t="str">
        <f t="shared" si="3"/>
        <v>ST8x19</v>
      </c>
      <c r="Q49" s="180">
        <v>8</v>
      </c>
      <c r="R49" s="162">
        <v>19</v>
      </c>
      <c r="S49" s="163">
        <v>10.773999999999999</v>
      </c>
      <c r="T49" s="26"/>
      <c r="U49" s="176">
        <v>6.4749999999999996</v>
      </c>
      <c r="V49" s="177"/>
      <c r="W49" s="177"/>
      <c r="Y49" s="179">
        <v>7.9429999999999996</v>
      </c>
    </row>
    <row r="50" spans="1:25" ht="13.5" thickBot="1" x14ac:dyDescent="0.25">
      <c r="A50" s="174">
        <v>47</v>
      </c>
      <c r="B50" t="str">
        <f t="shared" si="1"/>
        <v>6x35</v>
      </c>
      <c r="C50" s="161">
        <v>6</v>
      </c>
      <c r="D50" s="162">
        <v>35</v>
      </c>
      <c r="E50" s="163">
        <v>6.24</v>
      </c>
      <c r="G50" s="163">
        <v>6.65</v>
      </c>
      <c r="H50" s="16"/>
      <c r="I50" s="168"/>
      <c r="J50" s="165"/>
      <c r="K50" s="163">
        <v>7.29</v>
      </c>
      <c r="N50" s="16"/>
      <c r="O50" s="174">
        <v>47</v>
      </c>
      <c r="P50" t="str">
        <f t="shared" si="3"/>
        <v>ST8x22</v>
      </c>
      <c r="Q50" s="180">
        <v>8</v>
      </c>
      <c r="R50" s="162">
        <v>22</v>
      </c>
      <c r="S50" s="163">
        <v>11.706</v>
      </c>
      <c r="T50" s="26"/>
      <c r="U50" s="176">
        <v>7.407</v>
      </c>
      <c r="V50" s="177"/>
      <c r="W50" s="177"/>
      <c r="Y50" s="179">
        <v>8.8759999999999994</v>
      </c>
    </row>
    <row r="51" spans="1:25" ht="13.5" thickBot="1" x14ac:dyDescent="0.25">
      <c r="A51" s="174">
        <v>48</v>
      </c>
      <c r="B51" t="str">
        <f t="shared" si="1"/>
        <v>6x40</v>
      </c>
      <c r="C51" s="161">
        <v>6</v>
      </c>
      <c r="D51" s="162">
        <v>40</v>
      </c>
      <c r="E51" s="163">
        <v>7.05</v>
      </c>
      <c r="G51" s="163">
        <v>7.46</v>
      </c>
      <c r="H51" s="16"/>
      <c r="I51" s="168"/>
      <c r="J51" s="165"/>
      <c r="K51" s="163">
        <v>8.09</v>
      </c>
      <c r="N51" s="16"/>
      <c r="O51" s="175">
        <v>48</v>
      </c>
      <c r="P51" t="str">
        <f t="shared" si="3"/>
        <v>ST8x25</v>
      </c>
      <c r="Q51" s="180">
        <v>8</v>
      </c>
      <c r="R51" s="162">
        <v>25</v>
      </c>
      <c r="S51" s="163">
        <v>12.638</v>
      </c>
      <c r="T51" s="26"/>
      <c r="U51" s="176">
        <v>8.3390000000000004</v>
      </c>
      <c r="V51" s="177"/>
      <c r="W51" s="177"/>
      <c r="Y51" s="179">
        <v>9.8079999999999998</v>
      </c>
    </row>
    <row r="52" spans="1:25" ht="13.5" thickBot="1" x14ac:dyDescent="0.25">
      <c r="A52" s="175">
        <v>49</v>
      </c>
      <c r="B52" t="str">
        <f t="shared" si="1"/>
        <v>6x45</v>
      </c>
      <c r="C52" s="161">
        <v>6</v>
      </c>
      <c r="D52" s="162">
        <v>45</v>
      </c>
      <c r="E52" s="163">
        <v>7.86</v>
      </c>
      <c r="G52" s="163">
        <v>8.27</v>
      </c>
      <c r="H52" s="16"/>
      <c r="I52" s="168"/>
      <c r="J52" s="165"/>
      <c r="K52" s="163">
        <v>8.99</v>
      </c>
      <c r="N52" s="16"/>
      <c r="O52" s="174">
        <v>49</v>
      </c>
      <c r="P52" t="str">
        <f t="shared" si="3"/>
        <v>ST8x32</v>
      </c>
      <c r="Q52" s="180">
        <v>8</v>
      </c>
      <c r="R52" s="162">
        <v>32</v>
      </c>
      <c r="S52" s="183">
        <v>14.814</v>
      </c>
      <c r="T52" s="26"/>
      <c r="U52" s="176">
        <v>10.515000000000001</v>
      </c>
      <c r="V52" s="177"/>
      <c r="W52" s="177"/>
      <c r="Y52" s="179">
        <v>11.983000000000001</v>
      </c>
    </row>
    <row r="53" spans="1:25" ht="13.5" thickBot="1" x14ac:dyDescent="0.25">
      <c r="A53" s="174">
        <v>50</v>
      </c>
      <c r="B53" t="str">
        <f t="shared" si="1"/>
        <v>6x50</v>
      </c>
      <c r="C53" s="161">
        <v>6</v>
      </c>
      <c r="D53" s="162">
        <v>50</v>
      </c>
      <c r="E53" s="163">
        <v>8.67</v>
      </c>
      <c r="G53" s="163">
        <v>9.08</v>
      </c>
      <c r="H53" s="16"/>
      <c r="I53" s="168"/>
      <c r="J53" s="165"/>
      <c r="K53" s="163">
        <v>9.69</v>
      </c>
      <c r="N53" s="16"/>
      <c r="O53" s="174">
        <v>50</v>
      </c>
      <c r="P53" t="str">
        <f t="shared" si="3"/>
        <v>ST8x38</v>
      </c>
      <c r="Q53" s="180">
        <v>8</v>
      </c>
      <c r="R53" s="162">
        <v>38</v>
      </c>
      <c r="S53" s="183">
        <v>16.678999999999998</v>
      </c>
      <c r="T53" s="26"/>
      <c r="U53" s="176">
        <v>12.38</v>
      </c>
      <c r="V53" s="177"/>
      <c r="W53" s="177"/>
      <c r="Y53" s="179">
        <v>13.848000000000001</v>
      </c>
    </row>
    <row r="54" spans="1:25" ht="13.5" thickBot="1" x14ac:dyDescent="0.25">
      <c r="A54" s="174">
        <v>51</v>
      </c>
      <c r="B54" t="str">
        <f t="shared" si="1"/>
        <v>8x16</v>
      </c>
      <c r="C54" s="161">
        <v>8</v>
      </c>
      <c r="D54" s="162">
        <v>16</v>
      </c>
      <c r="E54" s="163">
        <v>4.21</v>
      </c>
      <c r="G54" s="163">
        <v>5.21</v>
      </c>
      <c r="H54" s="16"/>
      <c r="I54" s="168"/>
      <c r="J54" s="165"/>
      <c r="K54" s="163">
        <v>5.01</v>
      </c>
      <c r="N54" s="16"/>
      <c r="O54" s="175">
        <v>51</v>
      </c>
      <c r="P54" t="str">
        <f t="shared" si="3"/>
        <v>ST8x45</v>
      </c>
      <c r="Q54" s="180">
        <v>8</v>
      </c>
      <c r="R54" s="162">
        <v>45</v>
      </c>
      <c r="S54" s="183">
        <v>18.853999999999999</v>
      </c>
      <c r="T54" s="26"/>
      <c r="U54" s="176">
        <v>14.555</v>
      </c>
      <c r="V54" s="177"/>
      <c r="W54" s="177"/>
      <c r="Y54" s="179">
        <v>16.024000000000001</v>
      </c>
    </row>
    <row r="55" spans="1:25" ht="13.5" thickBot="1" x14ac:dyDescent="0.25">
      <c r="A55" s="175">
        <v>52</v>
      </c>
      <c r="B55" t="str">
        <f t="shared" si="1"/>
        <v>8x18</v>
      </c>
      <c r="C55" s="161">
        <v>8</v>
      </c>
      <c r="D55" s="162">
        <v>18</v>
      </c>
      <c r="E55" s="163">
        <v>4.78</v>
      </c>
      <c r="G55" s="163">
        <v>5.78</v>
      </c>
      <c r="H55" s="16"/>
      <c r="I55" s="168"/>
      <c r="J55" s="165"/>
      <c r="K55" s="163">
        <v>5.58</v>
      </c>
      <c r="N55" s="16"/>
      <c r="O55" s="174">
        <v>52</v>
      </c>
      <c r="P55" t="str">
        <f t="shared" si="3"/>
        <v>ST8x50</v>
      </c>
      <c r="Q55" s="180">
        <v>8</v>
      </c>
      <c r="R55" s="162">
        <v>50</v>
      </c>
      <c r="S55" s="183">
        <v>20.408000000000001</v>
      </c>
      <c r="T55" s="26"/>
      <c r="U55" s="176">
        <v>16.109000000000002</v>
      </c>
      <c r="V55" s="177"/>
      <c r="W55" s="177"/>
      <c r="Y55" s="179">
        <v>17.577000000000002</v>
      </c>
    </row>
    <row r="56" spans="1:25" ht="13.5" thickBot="1" x14ac:dyDescent="0.25">
      <c r="A56" s="174">
        <v>53</v>
      </c>
      <c r="B56" t="str">
        <f t="shared" si="1"/>
        <v>8x20</v>
      </c>
      <c r="C56" s="161">
        <v>8</v>
      </c>
      <c r="D56" s="162">
        <v>20</v>
      </c>
      <c r="E56" s="163">
        <v>5.35</v>
      </c>
      <c r="F56" s="8"/>
      <c r="G56" s="163">
        <v>6.35</v>
      </c>
      <c r="H56" s="16"/>
      <c r="I56" s="168"/>
      <c r="J56" s="165"/>
      <c r="K56" s="163">
        <v>6.15</v>
      </c>
      <c r="L56" s="8"/>
      <c r="N56" s="16"/>
      <c r="O56" s="174">
        <v>53</v>
      </c>
      <c r="P56" t="str">
        <f t="shared" si="3"/>
        <v>ST9,5x16</v>
      </c>
      <c r="Q56" s="180">
        <v>9.5</v>
      </c>
      <c r="R56" s="162">
        <v>16</v>
      </c>
      <c r="S56" s="183">
        <v>18.254000000000001</v>
      </c>
      <c r="T56" s="26"/>
      <c r="U56" s="176">
        <v>8.4649999999999999</v>
      </c>
      <c r="V56" s="177"/>
      <c r="W56" s="177"/>
      <c r="Y56" s="179">
        <v>10.842000000000001</v>
      </c>
    </row>
    <row r="57" spans="1:25" ht="13.5" thickBot="1" x14ac:dyDescent="0.25">
      <c r="A57" s="174">
        <v>54</v>
      </c>
      <c r="B57" t="str">
        <f t="shared" si="1"/>
        <v>8x22</v>
      </c>
      <c r="C57" s="161">
        <v>8</v>
      </c>
      <c r="D57" s="162">
        <v>22</v>
      </c>
      <c r="E57" s="163">
        <v>5.92</v>
      </c>
      <c r="F57" s="41"/>
      <c r="G57" s="163">
        <v>6.92</v>
      </c>
      <c r="H57" s="16"/>
      <c r="I57" s="168"/>
      <c r="J57" s="165"/>
      <c r="K57" s="163">
        <v>6.72</v>
      </c>
      <c r="L57" s="171"/>
      <c r="N57" s="16"/>
      <c r="O57" s="175">
        <v>54</v>
      </c>
      <c r="P57" t="str">
        <f t="shared" si="3"/>
        <v>ST9,5x19</v>
      </c>
      <c r="Q57" s="180">
        <v>9.5</v>
      </c>
      <c r="R57" s="162">
        <v>19</v>
      </c>
      <c r="S57" s="183">
        <v>19.670000000000002</v>
      </c>
      <c r="T57" s="26"/>
      <c r="U57" s="176">
        <v>9.8810000000000002</v>
      </c>
      <c r="V57" s="177"/>
      <c r="W57" s="177"/>
      <c r="Y57" s="179">
        <v>12.257999999999999</v>
      </c>
    </row>
    <row r="58" spans="1:25" ht="13.5" thickBot="1" x14ac:dyDescent="0.25">
      <c r="A58" s="175">
        <v>55</v>
      </c>
      <c r="B58" t="str">
        <f t="shared" si="1"/>
        <v>8x25</v>
      </c>
      <c r="C58" s="161">
        <v>8</v>
      </c>
      <c r="D58" s="162">
        <v>25</v>
      </c>
      <c r="E58" s="163">
        <v>6.77</v>
      </c>
      <c r="F58" s="51"/>
      <c r="G58" s="163">
        <v>7.77</v>
      </c>
      <c r="H58" s="16"/>
      <c r="I58" s="168"/>
      <c r="J58" s="165"/>
      <c r="K58" s="163">
        <v>7.57</v>
      </c>
      <c r="L58" s="171"/>
      <c r="N58" s="16"/>
      <c r="O58" s="174">
        <v>55</v>
      </c>
      <c r="P58" t="str">
        <f t="shared" si="3"/>
        <v>ST9,5x22</v>
      </c>
      <c r="Q58" s="180">
        <v>9.5</v>
      </c>
      <c r="R58" s="162">
        <v>22</v>
      </c>
      <c r="S58" s="183">
        <v>21.085999999999999</v>
      </c>
      <c r="T58" s="26"/>
      <c r="U58" s="176">
        <v>11.297000000000001</v>
      </c>
      <c r="V58" s="177"/>
      <c r="W58" s="177"/>
      <c r="Y58" s="179">
        <v>13.673999999999999</v>
      </c>
    </row>
    <row r="59" spans="1:25" ht="13.5" thickBot="1" x14ac:dyDescent="0.25">
      <c r="A59" s="174">
        <v>56</v>
      </c>
      <c r="B59" t="str">
        <f t="shared" si="1"/>
        <v>8x30</v>
      </c>
      <c r="C59" s="161">
        <v>8</v>
      </c>
      <c r="D59" s="162">
        <v>30</v>
      </c>
      <c r="E59" s="163">
        <v>8.19</v>
      </c>
      <c r="F59" s="41"/>
      <c r="G59" s="163">
        <v>9.19</v>
      </c>
      <c r="H59" s="16"/>
      <c r="I59" s="168"/>
      <c r="J59" s="165"/>
      <c r="K59" s="163">
        <v>9</v>
      </c>
      <c r="L59" s="171"/>
      <c r="N59" s="16"/>
      <c r="O59" s="175">
        <v>56</v>
      </c>
      <c r="P59" t="str">
        <f t="shared" si="3"/>
        <v>ST9,5x25</v>
      </c>
      <c r="Q59" s="180">
        <v>9.5</v>
      </c>
      <c r="R59" s="162">
        <v>25</v>
      </c>
      <c r="S59" s="183">
        <v>22.501999999999999</v>
      </c>
      <c r="T59" s="26"/>
      <c r="U59" s="176">
        <v>12.712999999999999</v>
      </c>
      <c r="V59" s="177"/>
      <c r="W59" s="177"/>
      <c r="Y59" s="179">
        <v>15.09</v>
      </c>
    </row>
    <row r="60" spans="1:25" ht="13.5" thickBot="1" x14ac:dyDescent="0.25">
      <c r="A60" s="174">
        <v>57</v>
      </c>
      <c r="B60" t="str">
        <f t="shared" si="1"/>
        <v>8x35</v>
      </c>
      <c r="C60" s="161">
        <v>8</v>
      </c>
      <c r="D60" s="162">
        <v>35</v>
      </c>
      <c r="E60" s="163">
        <v>9.61</v>
      </c>
      <c r="F60" s="171"/>
      <c r="G60" s="163">
        <v>10.61</v>
      </c>
      <c r="H60" s="16"/>
      <c r="I60" s="168"/>
      <c r="J60" s="165"/>
      <c r="K60" s="163">
        <v>10.42</v>
      </c>
      <c r="L60" s="171"/>
      <c r="N60" s="16"/>
      <c r="O60" s="174">
        <v>57</v>
      </c>
      <c r="P60" t="str">
        <f t="shared" si="3"/>
        <v>ST9,5x32</v>
      </c>
      <c r="Q60" s="180">
        <v>9.5</v>
      </c>
      <c r="R60" s="162">
        <v>32</v>
      </c>
      <c r="S60" s="183">
        <v>25.806000000000001</v>
      </c>
      <c r="T60" s="26"/>
      <c r="U60" s="176">
        <v>16.016999999999999</v>
      </c>
      <c r="V60" s="177"/>
      <c r="W60" s="177"/>
      <c r="Y60" s="179">
        <v>18.393999999999998</v>
      </c>
    </row>
    <row r="61" spans="1:25" ht="13.5" thickBot="1" x14ac:dyDescent="0.25">
      <c r="A61" s="175">
        <v>58</v>
      </c>
      <c r="B61" t="str">
        <f t="shared" si="1"/>
        <v>8x40</v>
      </c>
      <c r="C61" s="161">
        <v>8</v>
      </c>
      <c r="D61" s="162">
        <v>40</v>
      </c>
      <c r="E61" s="163">
        <v>11.03</v>
      </c>
      <c r="F61" s="171"/>
      <c r="G61" s="163">
        <v>12.03</v>
      </c>
      <c r="H61" s="16"/>
      <c r="I61" s="168"/>
      <c r="J61" s="165"/>
      <c r="K61" s="163">
        <v>11.84</v>
      </c>
      <c r="L61" s="171"/>
      <c r="N61" s="16"/>
      <c r="O61" s="174">
        <v>58</v>
      </c>
      <c r="P61" t="str">
        <f t="shared" si="3"/>
        <v>ST9,5x38</v>
      </c>
      <c r="Q61" s="180">
        <v>9.5</v>
      </c>
      <c r="R61" s="162">
        <v>38</v>
      </c>
      <c r="S61" s="183">
        <v>28.638000000000002</v>
      </c>
      <c r="T61" s="26"/>
      <c r="U61" s="176">
        <v>18.849</v>
      </c>
      <c r="V61" s="177"/>
      <c r="W61" s="177"/>
      <c r="Y61" s="179">
        <v>21.225999999999999</v>
      </c>
    </row>
    <row r="62" spans="1:25" ht="13.5" thickBot="1" x14ac:dyDescent="0.25">
      <c r="A62" s="174">
        <v>59</v>
      </c>
      <c r="B62" t="str">
        <f t="shared" si="1"/>
        <v>8x45</v>
      </c>
      <c r="C62" s="161">
        <v>8</v>
      </c>
      <c r="D62" s="162">
        <v>45</v>
      </c>
      <c r="E62" s="163">
        <v>12.45</v>
      </c>
      <c r="F62" s="41"/>
      <c r="G62" s="163">
        <v>13.45</v>
      </c>
      <c r="H62" s="16"/>
      <c r="I62" s="168"/>
      <c r="J62" s="165"/>
      <c r="K62" s="163">
        <v>13.25</v>
      </c>
      <c r="L62" s="171"/>
      <c r="N62" s="16"/>
      <c r="O62" s="175">
        <v>59</v>
      </c>
      <c r="P62" t="str">
        <f t="shared" si="3"/>
        <v>ST9,5x45</v>
      </c>
      <c r="Q62" s="180">
        <v>9.5</v>
      </c>
      <c r="R62" s="162">
        <v>45</v>
      </c>
      <c r="S62" s="183">
        <v>31.943000000000001</v>
      </c>
      <c r="T62" s="26"/>
      <c r="U62" s="176">
        <v>22.152999999999999</v>
      </c>
      <c r="V62" s="177"/>
      <c r="W62" s="177"/>
      <c r="Y62" s="179">
        <v>24.53</v>
      </c>
    </row>
    <row r="63" spans="1:25" ht="13.5" thickBot="1" x14ac:dyDescent="0.25">
      <c r="A63" s="174">
        <v>60</v>
      </c>
      <c r="B63" t="str">
        <f t="shared" si="1"/>
        <v>8x50</v>
      </c>
      <c r="C63" s="161">
        <v>8</v>
      </c>
      <c r="D63" s="162">
        <v>50</v>
      </c>
      <c r="E63" s="163">
        <v>13.87</v>
      </c>
      <c r="F63" s="51"/>
      <c r="G63" s="163">
        <v>14.87</v>
      </c>
      <c r="H63" s="16"/>
      <c r="I63" s="168"/>
      <c r="J63" s="165"/>
      <c r="K63" s="163">
        <v>14.68</v>
      </c>
      <c r="L63" s="171"/>
      <c r="N63" s="16"/>
      <c r="O63" s="174">
        <v>60</v>
      </c>
      <c r="P63" t="str">
        <f t="shared" si="3"/>
        <v>ST9,5x50</v>
      </c>
      <c r="Q63" s="180">
        <v>9.5</v>
      </c>
      <c r="R63" s="182">
        <v>50</v>
      </c>
      <c r="S63" s="183">
        <v>34.302999999999997</v>
      </c>
      <c r="T63" s="26"/>
      <c r="U63" s="176">
        <v>24.513999999999999</v>
      </c>
      <c r="V63" s="177"/>
      <c r="W63" s="177"/>
      <c r="Y63" s="179">
        <v>26.89</v>
      </c>
    </row>
    <row r="64" spans="1:25" x14ac:dyDescent="0.2">
      <c r="A64" s="8"/>
      <c r="B64" s="171"/>
      <c r="C64" s="171"/>
      <c r="D64" s="41"/>
      <c r="E64" s="41"/>
      <c r="F64" s="41"/>
      <c r="G64" s="42"/>
      <c r="H64" s="42"/>
      <c r="I64" s="171"/>
      <c r="J64" s="171"/>
      <c r="K64" s="171"/>
      <c r="L64" s="171"/>
      <c r="N64" s="171"/>
      <c r="O64" s="175"/>
      <c r="Q64" s="176"/>
      <c r="R64" s="165"/>
    </row>
    <row r="65" spans="1:18" x14ac:dyDescent="0.2">
      <c r="A65" s="8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N65" s="171"/>
      <c r="O65" s="174"/>
      <c r="Q65" s="176"/>
      <c r="R65" s="165"/>
    </row>
    <row r="66" spans="1:18" x14ac:dyDescent="0.2">
      <c r="A66" s="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N66" s="171"/>
      <c r="O66" s="174"/>
      <c r="Q66" s="176"/>
      <c r="R66" s="165"/>
    </row>
    <row r="67" spans="1:18" x14ac:dyDescent="0.2">
      <c r="A67" s="8"/>
      <c r="B67" s="171"/>
      <c r="C67" s="171"/>
      <c r="D67" s="41"/>
      <c r="E67" s="41"/>
      <c r="F67" s="41"/>
      <c r="G67" s="41"/>
      <c r="H67" s="171"/>
      <c r="I67" s="171"/>
      <c r="J67" s="171"/>
      <c r="K67" s="171"/>
      <c r="L67" s="171"/>
      <c r="N67" s="171"/>
      <c r="O67" s="175"/>
      <c r="Q67" s="176"/>
      <c r="R67" s="165"/>
    </row>
    <row r="68" spans="1:18" x14ac:dyDescent="0.2">
      <c r="A68" s="8"/>
      <c r="B68" s="171"/>
      <c r="C68" s="171"/>
      <c r="D68" s="51"/>
      <c r="E68" s="51"/>
      <c r="F68" s="51"/>
      <c r="G68" s="172"/>
      <c r="H68" s="171"/>
      <c r="I68" s="171"/>
      <c r="J68" s="171"/>
      <c r="K68" s="171"/>
      <c r="L68" s="171"/>
      <c r="N68" s="171"/>
      <c r="O68" s="174"/>
      <c r="Q68" s="176"/>
      <c r="R68" s="165"/>
    </row>
    <row r="69" spans="1:18" x14ac:dyDescent="0.2">
      <c r="A69" s="8"/>
      <c r="B69" s="171"/>
      <c r="C69" s="171"/>
      <c r="D69" s="41"/>
      <c r="E69" s="41"/>
      <c r="F69" s="41"/>
      <c r="G69" s="42"/>
      <c r="H69" s="42"/>
      <c r="I69" s="171"/>
      <c r="J69" s="171"/>
      <c r="K69" s="171"/>
      <c r="L69" s="171"/>
      <c r="N69" s="171"/>
      <c r="O69" s="174"/>
      <c r="Q69" s="176"/>
      <c r="R69" s="165"/>
    </row>
    <row r="70" spans="1:18" x14ac:dyDescent="0.2">
      <c r="A70" s="8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N70" s="171"/>
      <c r="O70" s="175"/>
      <c r="Q70" s="176"/>
      <c r="R70" s="165"/>
    </row>
    <row r="71" spans="1:18" x14ac:dyDescent="0.2">
      <c r="A71" s="8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N71" s="171"/>
      <c r="O71" s="174"/>
      <c r="Q71" s="176"/>
      <c r="R71" s="165"/>
    </row>
    <row r="72" spans="1:18" x14ac:dyDescent="0.2">
      <c r="A72" s="8"/>
      <c r="B72" s="171"/>
      <c r="C72" s="171"/>
      <c r="D72" s="41"/>
      <c r="E72" s="41"/>
      <c r="F72" s="41"/>
      <c r="G72" s="41"/>
      <c r="H72" s="171"/>
      <c r="I72" s="171"/>
      <c r="J72" s="171"/>
      <c r="K72" s="171"/>
      <c r="L72" s="171"/>
      <c r="N72" s="171"/>
      <c r="O72" s="174"/>
      <c r="Q72" s="176"/>
      <c r="R72" s="165"/>
    </row>
    <row r="73" spans="1:18" x14ac:dyDescent="0.2">
      <c r="A73" s="8"/>
      <c r="B73" s="171"/>
      <c r="C73" s="171"/>
      <c r="D73" s="51"/>
      <c r="E73" s="51"/>
      <c r="F73" s="51"/>
      <c r="G73" s="172"/>
      <c r="H73" s="171"/>
      <c r="I73" s="171"/>
      <c r="J73" s="171"/>
      <c r="K73" s="171"/>
      <c r="L73" s="171"/>
      <c r="N73" s="171"/>
      <c r="O73" s="175"/>
      <c r="Q73" s="176"/>
      <c r="R73" s="165"/>
    </row>
    <row r="74" spans="1:18" x14ac:dyDescent="0.2">
      <c r="A74" s="8"/>
      <c r="B74" s="171"/>
      <c r="C74" s="171"/>
      <c r="D74" s="41"/>
      <c r="E74" s="41"/>
      <c r="F74" s="41"/>
      <c r="G74" s="42"/>
      <c r="H74" s="42"/>
      <c r="I74" s="171"/>
      <c r="J74" s="171"/>
      <c r="K74" s="171"/>
      <c r="L74" s="171"/>
      <c r="N74" s="171"/>
      <c r="O74" s="174"/>
      <c r="Q74" s="176"/>
      <c r="R74" s="177"/>
    </row>
    <row r="75" spans="1:18" x14ac:dyDescent="0.2">
      <c r="A75" s="8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N75" s="171"/>
      <c r="O75" s="174"/>
      <c r="Q75" s="176"/>
      <c r="R75" s="177"/>
    </row>
    <row r="76" spans="1:18" x14ac:dyDescent="0.2">
      <c r="A76" s="8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N76" s="171"/>
      <c r="O76" s="175"/>
      <c r="Q76" s="176"/>
      <c r="R76" s="165"/>
    </row>
    <row r="77" spans="1:18" x14ac:dyDescent="0.2">
      <c r="A77" s="8"/>
      <c r="B77" s="171"/>
      <c r="C77" s="171"/>
      <c r="D77" s="41"/>
      <c r="E77" s="41"/>
      <c r="F77" s="41"/>
      <c r="G77" s="41"/>
      <c r="H77" s="171"/>
      <c r="I77" s="171"/>
      <c r="J77" s="171"/>
      <c r="K77" s="171"/>
      <c r="L77" s="171"/>
      <c r="N77" s="171"/>
      <c r="O77" s="174"/>
      <c r="Q77" s="176"/>
      <c r="R77" s="165"/>
    </row>
    <row r="78" spans="1:18" x14ac:dyDescent="0.2">
      <c r="A78" s="8"/>
      <c r="B78" s="171"/>
      <c r="C78" s="171"/>
      <c r="D78" s="51"/>
      <c r="E78" s="51"/>
      <c r="F78" s="51"/>
      <c r="G78" s="172"/>
      <c r="H78" s="171"/>
      <c r="I78" s="171"/>
      <c r="J78" s="171"/>
      <c r="K78" s="171"/>
      <c r="L78" s="171"/>
      <c r="N78" s="171"/>
      <c r="O78" s="174"/>
      <c r="Q78" s="176"/>
      <c r="R78" s="165"/>
    </row>
    <row r="79" spans="1:18" x14ac:dyDescent="0.2">
      <c r="A79" s="8"/>
      <c r="B79" s="171"/>
      <c r="C79" s="171"/>
      <c r="D79" s="41"/>
      <c r="E79" s="41"/>
      <c r="F79" s="41"/>
      <c r="G79" s="42"/>
      <c r="H79" s="42"/>
      <c r="I79" s="171"/>
      <c r="J79" s="171"/>
      <c r="K79" s="171"/>
      <c r="L79" s="171"/>
      <c r="N79" s="171"/>
      <c r="O79" s="175"/>
      <c r="Q79" s="176"/>
      <c r="R79" s="165"/>
    </row>
    <row r="80" spans="1:18" x14ac:dyDescent="0.2">
      <c r="A80" s="8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N80" s="171"/>
      <c r="O80" s="174"/>
      <c r="Q80" s="176"/>
      <c r="R80" s="177"/>
    </row>
    <row r="81" spans="1:18" x14ac:dyDescent="0.2">
      <c r="A81" s="8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N81" s="171"/>
      <c r="O81" s="174"/>
      <c r="Q81" s="176"/>
      <c r="R81" s="177"/>
    </row>
    <row r="82" spans="1:18" x14ac:dyDescent="0.2">
      <c r="A82" s="8"/>
      <c r="B82" s="171"/>
      <c r="C82" s="171"/>
      <c r="D82" s="41"/>
      <c r="E82" s="41"/>
      <c r="F82" s="41"/>
      <c r="G82" s="41"/>
      <c r="H82" s="171"/>
      <c r="I82" s="171"/>
      <c r="J82" s="171"/>
      <c r="K82" s="171"/>
      <c r="L82" s="171"/>
      <c r="N82" s="171"/>
      <c r="R82" s="16"/>
    </row>
    <row r="83" spans="1:18" x14ac:dyDescent="0.2">
      <c r="A83" s="8"/>
      <c r="B83" s="171"/>
      <c r="C83" s="171"/>
      <c r="D83" s="51"/>
      <c r="E83" s="51"/>
      <c r="F83" s="51"/>
      <c r="G83" s="172"/>
      <c r="H83" s="171"/>
      <c r="I83" s="171"/>
      <c r="J83" s="171"/>
      <c r="K83" s="171"/>
      <c r="L83" s="171"/>
      <c r="N83" s="171"/>
    </row>
    <row r="84" spans="1:18" x14ac:dyDescent="0.2">
      <c r="A84" s="8"/>
      <c r="B84" s="171"/>
      <c r="C84" s="171"/>
      <c r="D84" s="41"/>
      <c r="E84" s="41"/>
      <c r="F84" s="41"/>
      <c r="G84" s="42"/>
      <c r="H84" s="42"/>
      <c r="I84" s="171"/>
      <c r="J84" s="171"/>
      <c r="K84" s="171"/>
      <c r="L84" s="171"/>
      <c r="N84" s="171"/>
    </row>
    <row r="85" spans="1:18" x14ac:dyDescent="0.2">
      <c r="A85" s="8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N85" s="171"/>
    </row>
    <row r="86" spans="1:18" x14ac:dyDescent="0.2">
      <c r="A86" s="8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N86" s="171"/>
    </row>
    <row r="87" spans="1:18" x14ac:dyDescent="0.2">
      <c r="A87" s="8"/>
      <c r="B87" s="171"/>
      <c r="C87" s="171"/>
      <c r="D87" s="41"/>
      <c r="E87" s="41"/>
      <c r="F87" s="41"/>
      <c r="G87" s="41"/>
      <c r="H87" s="171"/>
      <c r="I87" s="171"/>
      <c r="J87" s="171"/>
      <c r="K87" s="171"/>
      <c r="L87" s="171"/>
      <c r="N87" s="171"/>
    </row>
    <row r="88" spans="1:18" x14ac:dyDescent="0.2">
      <c r="A88" s="8"/>
      <c r="B88" s="171"/>
      <c r="C88" s="171"/>
      <c r="D88" s="51"/>
      <c r="E88" s="51"/>
      <c r="F88" s="51"/>
      <c r="G88" s="172"/>
      <c r="H88" s="171"/>
      <c r="I88" s="171"/>
      <c r="J88" s="171"/>
      <c r="K88" s="171"/>
      <c r="L88" s="171"/>
      <c r="N88" s="171"/>
    </row>
    <row r="89" spans="1:18" x14ac:dyDescent="0.2">
      <c r="A89" s="8"/>
      <c r="B89" s="171"/>
      <c r="C89" s="171"/>
      <c r="D89" s="41"/>
      <c r="E89" s="41"/>
      <c r="F89" s="41"/>
      <c r="G89" s="42"/>
      <c r="H89" s="42"/>
      <c r="I89" s="171"/>
      <c r="J89" s="171"/>
      <c r="K89" s="171"/>
      <c r="L89" s="171"/>
      <c r="N89" s="171"/>
    </row>
    <row r="90" spans="1:18" x14ac:dyDescent="0.2">
      <c r="A90" s="8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N90" s="171"/>
    </row>
    <row r="91" spans="1:18" x14ac:dyDescent="0.2">
      <c r="A91" s="8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N91" s="171"/>
    </row>
    <row r="92" spans="1:18" x14ac:dyDescent="0.2">
      <c r="A92" s="8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N92" s="171"/>
    </row>
    <row r="93" spans="1:18" x14ac:dyDescent="0.2">
      <c r="A93" s="8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N93" s="171"/>
    </row>
    <row r="94" spans="1:18" x14ac:dyDescent="0.2">
      <c r="A94" s="8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N94" s="171"/>
      <c r="O94" s="171"/>
      <c r="P94" s="171"/>
      <c r="Q94" s="8"/>
    </row>
    <row r="95" spans="1:18" x14ac:dyDescent="0.2">
      <c r="A95" s="8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N95" s="171"/>
      <c r="O95" s="171"/>
      <c r="P95" s="171"/>
      <c r="Q95" s="8"/>
    </row>
    <row r="96" spans="1:18" x14ac:dyDescent="0.2">
      <c r="A96" s="8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N96" s="171"/>
      <c r="O96" s="171"/>
      <c r="P96" s="171"/>
      <c r="Q96" s="8"/>
    </row>
    <row r="97" spans="1:17" x14ac:dyDescent="0.2">
      <c r="A97" s="8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N97" s="171"/>
      <c r="O97" s="171"/>
      <c r="P97" s="171"/>
      <c r="Q97" s="8"/>
    </row>
    <row r="98" spans="1:17" x14ac:dyDescent="0.2">
      <c r="A98" s="8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N98" s="171"/>
      <c r="O98" s="171"/>
      <c r="P98" s="171"/>
      <c r="Q98" s="8"/>
    </row>
    <row r="99" spans="1:17" x14ac:dyDescent="0.2">
      <c r="A99" s="8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N99" s="171"/>
      <c r="O99" s="171"/>
      <c r="P99" s="171"/>
      <c r="Q99" s="8"/>
    </row>
    <row r="100" spans="1:17" x14ac:dyDescent="0.2">
      <c r="A100" s="8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N100" s="171"/>
      <c r="O100" s="171"/>
      <c r="P100" s="171"/>
      <c r="Q100" s="8"/>
    </row>
    <row r="101" spans="1:17" x14ac:dyDescent="0.2">
      <c r="A101" s="8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N101" s="171"/>
      <c r="O101" s="171"/>
      <c r="P101" s="171"/>
      <c r="Q101" s="8"/>
    </row>
    <row r="102" spans="1:17" x14ac:dyDescent="0.2">
      <c r="A102" s="8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N102" s="171"/>
      <c r="O102" s="171"/>
      <c r="P102" s="171"/>
      <c r="Q102" s="8"/>
    </row>
    <row r="103" spans="1:17" x14ac:dyDescent="0.2">
      <c r="A103" s="8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N103" s="171"/>
      <c r="O103" s="171"/>
      <c r="P103" s="171"/>
      <c r="Q103" s="8"/>
    </row>
    <row r="104" spans="1:17" x14ac:dyDescent="0.2">
      <c r="A104" s="8"/>
      <c r="B104" s="171"/>
      <c r="C104" s="171"/>
      <c r="D104" s="41"/>
      <c r="E104" s="41"/>
      <c r="F104" s="41"/>
      <c r="G104" s="41"/>
      <c r="H104" s="171"/>
      <c r="I104" s="171"/>
      <c r="J104" s="171"/>
      <c r="K104" s="171"/>
      <c r="L104" s="171"/>
      <c r="N104" s="171"/>
      <c r="O104" s="171"/>
      <c r="P104" s="171"/>
      <c r="Q104" s="8"/>
    </row>
    <row r="105" spans="1:17" x14ac:dyDescent="0.2">
      <c r="A105" s="8"/>
      <c r="B105" s="171"/>
      <c r="C105" s="171"/>
      <c r="D105" s="51"/>
      <c r="E105" s="51"/>
      <c r="F105" s="51"/>
      <c r="G105" s="170"/>
      <c r="H105" s="41"/>
      <c r="I105" s="171"/>
      <c r="J105" s="171"/>
      <c r="K105" s="171"/>
      <c r="L105" s="171"/>
      <c r="N105" s="171"/>
      <c r="O105" s="171"/>
      <c r="P105" s="171"/>
      <c r="Q105" s="8"/>
    </row>
    <row r="106" spans="1:17" x14ac:dyDescent="0.2">
      <c r="A106" s="8"/>
      <c r="B106" s="171"/>
      <c r="C106" s="171"/>
      <c r="D106" s="41"/>
      <c r="E106" s="41"/>
      <c r="F106" s="41"/>
      <c r="G106" s="42"/>
      <c r="H106" s="42"/>
      <c r="I106" s="171"/>
      <c r="J106" s="171"/>
      <c r="K106" s="171"/>
      <c r="L106" s="171"/>
      <c r="N106" s="171"/>
      <c r="O106" s="171"/>
      <c r="P106" s="171"/>
      <c r="Q106" s="8"/>
    </row>
    <row r="107" spans="1:17" x14ac:dyDescent="0.2">
      <c r="A107" s="8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N107" s="171"/>
      <c r="O107" s="171"/>
      <c r="P107" s="171"/>
      <c r="Q107" s="8"/>
    </row>
    <row r="108" spans="1:17" x14ac:dyDescent="0.2">
      <c r="A108" s="8"/>
      <c r="B108" s="171"/>
      <c r="C108" s="171"/>
      <c r="D108" s="41"/>
      <c r="E108" s="41"/>
      <c r="F108" s="41"/>
      <c r="G108" s="41"/>
      <c r="H108" s="171"/>
      <c r="I108" s="171"/>
      <c r="J108" s="171"/>
      <c r="K108" s="171"/>
      <c r="L108" s="171"/>
      <c r="N108" s="171"/>
      <c r="O108" s="171"/>
      <c r="P108" s="171"/>
      <c r="Q108" s="8"/>
    </row>
    <row r="109" spans="1:17" x14ac:dyDescent="0.2">
      <c r="A109" s="8"/>
      <c r="B109" s="171"/>
      <c r="C109" s="171"/>
      <c r="D109" s="41"/>
      <c r="E109" s="51"/>
      <c r="F109" s="51"/>
      <c r="G109" s="43"/>
      <c r="H109" s="171"/>
      <c r="I109" s="171"/>
      <c r="J109" s="171"/>
      <c r="K109" s="171"/>
      <c r="L109" s="171"/>
      <c r="N109" s="171"/>
      <c r="O109" s="171"/>
      <c r="P109" s="171"/>
      <c r="Q109" s="8"/>
    </row>
    <row r="110" spans="1:17" x14ac:dyDescent="0.2">
      <c r="A110" s="8"/>
      <c r="B110" s="171"/>
      <c r="C110" s="171"/>
      <c r="D110" s="171"/>
      <c r="E110" s="171"/>
      <c r="F110" s="171"/>
      <c r="G110" s="42"/>
      <c r="H110" s="42"/>
      <c r="I110" s="171"/>
      <c r="J110" s="171"/>
      <c r="K110" s="171"/>
      <c r="L110" s="171"/>
      <c r="N110" s="171"/>
      <c r="O110" s="171"/>
      <c r="P110" s="171"/>
      <c r="Q110" s="8"/>
    </row>
    <row r="111" spans="1:17" x14ac:dyDescent="0.2">
      <c r="A111" s="8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N111" s="171"/>
      <c r="O111" s="171"/>
      <c r="P111" s="171"/>
      <c r="Q111" s="8"/>
    </row>
    <row r="112" spans="1:17" x14ac:dyDescent="0.2">
      <c r="A112" s="8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N112" s="171"/>
      <c r="O112" s="171"/>
      <c r="P112" s="171"/>
      <c r="Q112" s="8"/>
    </row>
    <row r="113" spans="1:17" x14ac:dyDescent="0.2">
      <c r="A113" s="8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N113" s="171"/>
      <c r="O113" s="171"/>
      <c r="P113" s="171"/>
      <c r="Q113" s="8"/>
    </row>
    <row r="114" spans="1:17" x14ac:dyDescent="0.2">
      <c r="A114" s="8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N114" s="171"/>
      <c r="O114" s="171"/>
      <c r="P114" s="171"/>
      <c r="Q114" s="8"/>
    </row>
    <row r="115" spans="1:17" x14ac:dyDescent="0.2">
      <c r="A115" s="8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N115" s="171"/>
      <c r="O115" s="171"/>
      <c r="P115" s="171"/>
      <c r="Q115" s="8"/>
    </row>
    <row r="116" spans="1:17" x14ac:dyDescent="0.2">
      <c r="A116" s="8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N116" s="171"/>
      <c r="O116" s="171"/>
      <c r="P116" s="171"/>
      <c r="Q116" s="8"/>
    </row>
    <row r="117" spans="1:17" x14ac:dyDescent="0.2">
      <c r="A117" s="8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N117" s="171"/>
      <c r="O117" s="171"/>
      <c r="P117" s="171"/>
      <c r="Q117" s="8"/>
    </row>
    <row r="118" spans="1:17" x14ac:dyDescent="0.2">
      <c r="A118" s="8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N118" s="171"/>
      <c r="O118" s="171"/>
      <c r="P118" s="171"/>
      <c r="Q118" s="8"/>
    </row>
    <row r="119" spans="1:17" x14ac:dyDescent="0.2">
      <c r="A119" s="8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N119" s="171"/>
      <c r="O119" s="171"/>
      <c r="P119" s="171"/>
      <c r="Q119" s="8"/>
    </row>
    <row r="120" spans="1:17" x14ac:dyDescent="0.2">
      <c r="A120" s="8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N120" s="171"/>
      <c r="O120" s="171"/>
      <c r="P120" s="171"/>
      <c r="Q120" s="8"/>
    </row>
    <row r="121" spans="1:17" x14ac:dyDescent="0.2">
      <c r="A121" s="8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N121" s="171"/>
      <c r="O121" s="171"/>
      <c r="P121" s="171"/>
      <c r="Q121" s="8"/>
    </row>
    <row r="122" spans="1:17" x14ac:dyDescent="0.2">
      <c r="A122" s="8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N122" s="171"/>
      <c r="O122" s="171"/>
      <c r="P122" s="171"/>
      <c r="Q122" s="8"/>
    </row>
    <row r="123" spans="1:17" x14ac:dyDescent="0.2">
      <c r="A123" s="8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N123" s="171"/>
      <c r="O123" s="171"/>
      <c r="P123" s="171"/>
      <c r="Q123" s="8"/>
    </row>
    <row r="124" spans="1:17" x14ac:dyDescent="0.2">
      <c r="A124" s="8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N124" s="171"/>
      <c r="O124" s="171"/>
      <c r="P124" s="171"/>
      <c r="Q124" s="8"/>
    </row>
    <row r="125" spans="1:17" x14ac:dyDescent="0.2">
      <c r="A125" s="8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N125" s="171"/>
      <c r="O125" s="171"/>
      <c r="P125" s="171"/>
      <c r="Q125" s="8"/>
    </row>
    <row r="126" spans="1:17" x14ac:dyDescent="0.2">
      <c r="A126" s="8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N126" s="171"/>
      <c r="O126" s="171"/>
      <c r="P126" s="171"/>
      <c r="Q126" s="8"/>
    </row>
    <row r="127" spans="1:17" x14ac:dyDescent="0.2">
      <c r="A127" s="8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N127" s="171"/>
      <c r="O127" s="171"/>
      <c r="P127" s="171"/>
      <c r="Q127" s="8"/>
    </row>
    <row r="128" spans="1:17" x14ac:dyDescent="0.2">
      <c r="A128" s="8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N128" s="171"/>
      <c r="O128" s="171"/>
      <c r="P128" s="171"/>
      <c r="Q128" s="8"/>
    </row>
    <row r="129" spans="1:17" x14ac:dyDescent="0.2">
      <c r="A129" s="8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N129" s="171"/>
      <c r="O129" s="171"/>
      <c r="P129" s="171"/>
      <c r="Q129" s="8"/>
    </row>
    <row r="130" spans="1:17" x14ac:dyDescent="0.2">
      <c r="A130" s="8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N130" s="171"/>
      <c r="O130" s="171"/>
      <c r="P130" s="171"/>
      <c r="Q130" s="8"/>
    </row>
    <row r="131" spans="1:17" x14ac:dyDescent="0.2">
      <c r="A131" s="8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N131" s="171"/>
      <c r="O131" s="171"/>
      <c r="P131" s="171"/>
      <c r="Q131" s="8"/>
    </row>
    <row r="132" spans="1:17" x14ac:dyDescent="0.2">
      <c r="A132" s="8"/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N132" s="171"/>
      <c r="O132" s="171"/>
      <c r="P132" s="171"/>
      <c r="Q132" s="8"/>
    </row>
    <row r="133" spans="1:17" x14ac:dyDescent="0.2">
      <c r="A133" s="8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N133" s="171"/>
      <c r="O133" s="171"/>
      <c r="P133" s="171"/>
      <c r="Q133" s="8"/>
    </row>
    <row r="134" spans="1:17" x14ac:dyDescent="0.2">
      <c r="A134" s="8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N134" s="171"/>
      <c r="O134" s="171"/>
      <c r="P134" s="171"/>
      <c r="Q134" s="8"/>
    </row>
    <row r="135" spans="1:17" x14ac:dyDescent="0.2">
      <c r="A135" s="8"/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N135" s="171"/>
      <c r="O135" s="171"/>
      <c r="P135" s="171"/>
      <c r="Q135" s="8"/>
    </row>
    <row r="136" spans="1:17" x14ac:dyDescent="0.2">
      <c r="A136" s="8"/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N136" s="171"/>
      <c r="O136" s="171"/>
      <c r="P136" s="171"/>
      <c r="Q136" s="8"/>
    </row>
    <row r="137" spans="1:17" x14ac:dyDescent="0.2">
      <c r="A137" s="8"/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N137" s="171"/>
      <c r="O137" s="171"/>
      <c r="P137" s="171"/>
      <c r="Q137" s="8"/>
    </row>
    <row r="138" spans="1:17" x14ac:dyDescent="0.2">
      <c r="A138" s="8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N138" s="171"/>
      <c r="O138" s="171"/>
      <c r="P138" s="171"/>
      <c r="Q138" s="8"/>
    </row>
    <row r="139" spans="1:17" x14ac:dyDescent="0.2">
      <c r="A139" s="8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N139" s="171"/>
      <c r="O139" s="171"/>
      <c r="P139" s="171"/>
      <c r="Q139" s="8"/>
    </row>
    <row r="140" spans="1:17" x14ac:dyDescent="0.2">
      <c r="A140" s="8"/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N140" s="171"/>
      <c r="O140" s="171"/>
      <c r="P140" s="171"/>
      <c r="Q140" s="8"/>
    </row>
    <row r="141" spans="1:17" x14ac:dyDescent="0.2">
      <c r="A141" s="8"/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N141" s="171"/>
      <c r="O141" s="171"/>
      <c r="P141" s="171"/>
      <c r="Q141" s="8"/>
    </row>
    <row r="142" spans="1:17" x14ac:dyDescent="0.2">
      <c r="A142" s="8"/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N142" s="171"/>
      <c r="O142" s="171"/>
      <c r="P142" s="171"/>
      <c r="Q142" s="8"/>
    </row>
    <row r="143" spans="1:17" x14ac:dyDescent="0.2">
      <c r="A143" s="8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N143" s="171"/>
      <c r="O143" s="171"/>
      <c r="P143" s="171"/>
      <c r="Q143" s="8"/>
    </row>
    <row r="144" spans="1:17" x14ac:dyDescent="0.2">
      <c r="A144" s="8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N144" s="171"/>
      <c r="O144" s="171"/>
      <c r="P144" s="171"/>
      <c r="Q144" s="8"/>
    </row>
    <row r="145" spans="1:17" x14ac:dyDescent="0.2">
      <c r="A145" s="8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N145" s="171"/>
      <c r="O145" s="171"/>
      <c r="P145" s="171"/>
      <c r="Q145" s="8"/>
    </row>
    <row r="146" spans="1:17" x14ac:dyDescent="0.2">
      <c r="A146" s="8"/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8"/>
    </row>
    <row r="147" spans="1:17" x14ac:dyDescent="0.2">
      <c r="A147" s="8"/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8"/>
    </row>
    <row r="148" spans="1:17" x14ac:dyDescent="0.2">
      <c r="A148" s="8"/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8"/>
    </row>
    <row r="149" spans="1:17" x14ac:dyDescent="0.2">
      <c r="A149" s="8"/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8"/>
    </row>
    <row r="150" spans="1:17" x14ac:dyDescent="0.2">
      <c r="A150" s="8"/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8"/>
    </row>
    <row r="151" spans="1:17" x14ac:dyDescent="0.2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</row>
    <row r="152" spans="1:17" x14ac:dyDescent="0.2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</row>
    <row r="153" spans="1:17" x14ac:dyDescent="0.2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</row>
    <row r="154" spans="1:17" x14ac:dyDescent="0.2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</row>
    <row r="155" spans="1:17" x14ac:dyDescent="0.2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</row>
    <row r="156" spans="1:17" x14ac:dyDescent="0.2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</row>
    <row r="157" spans="1:17" x14ac:dyDescent="0.2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</row>
    <row r="158" spans="1:17" x14ac:dyDescent="0.2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</row>
    <row r="159" spans="1:17" x14ac:dyDescent="0.2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</row>
    <row r="160" spans="1:17" x14ac:dyDescent="0.2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</row>
    <row r="161" spans="2:16" x14ac:dyDescent="0.2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</row>
    <row r="162" spans="2:16" x14ac:dyDescent="0.2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</row>
    <row r="163" spans="2:16" x14ac:dyDescent="0.2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</row>
    <row r="164" spans="2:16" x14ac:dyDescent="0.2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</row>
    <row r="165" spans="2:16" x14ac:dyDescent="0.2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</row>
    <row r="166" spans="2:16" x14ac:dyDescent="0.2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</row>
    <row r="167" spans="2:16" x14ac:dyDescent="0.2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</row>
    <row r="168" spans="2:16" x14ac:dyDescent="0.2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</row>
    <row r="169" spans="2:16" x14ac:dyDescent="0.2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</row>
    <row r="170" spans="2:16" x14ac:dyDescent="0.2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</row>
    <row r="171" spans="2:16" x14ac:dyDescent="0.2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</row>
    <row r="172" spans="2:16" x14ac:dyDescent="0.2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</row>
    <row r="173" spans="2:16" x14ac:dyDescent="0.2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</row>
    <row r="174" spans="2:16" x14ac:dyDescent="0.2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</row>
    <row r="175" spans="2:16" x14ac:dyDescent="0.2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</row>
    <row r="176" spans="2:16" x14ac:dyDescent="0.2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</row>
    <row r="177" spans="2:16" x14ac:dyDescent="0.2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</row>
    <row r="178" spans="2:16" x14ac:dyDescent="0.2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</row>
    <row r="179" spans="2:16" x14ac:dyDescent="0.2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</row>
    <row r="180" spans="2:16" x14ac:dyDescent="0.2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</row>
    <row r="181" spans="2:16" x14ac:dyDescent="0.2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</row>
    <row r="182" spans="2:16" x14ac:dyDescent="0.2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</row>
    <row r="183" spans="2:16" x14ac:dyDescent="0.2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</row>
    <row r="184" spans="2:16" x14ac:dyDescent="0.2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</row>
    <row r="185" spans="2:16" x14ac:dyDescent="0.2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</row>
    <row r="186" spans="2:16" x14ac:dyDescent="0.2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</row>
    <row r="187" spans="2:16" x14ac:dyDescent="0.2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</row>
    <row r="188" spans="2:16" x14ac:dyDescent="0.2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</row>
  </sheetData>
  <autoFilter ref="A3:K3"/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0"/>
  <sheetViews>
    <sheetView workbookViewId="0">
      <selection activeCell="G22" sqref="G22"/>
    </sheetView>
  </sheetViews>
  <sheetFormatPr defaultRowHeight="12.75" x14ac:dyDescent="0.2"/>
  <sheetData>
    <row r="1" spans="3:18" ht="15" x14ac:dyDescent="0.2">
      <c r="C1" s="45"/>
    </row>
    <row r="2" spans="3:18" ht="15" x14ac:dyDescent="0.2">
      <c r="C2" s="45"/>
    </row>
    <row r="3" spans="3:18" ht="15" x14ac:dyDescent="0.2">
      <c r="C3" s="45"/>
    </row>
    <row r="4" spans="3:18" ht="15" x14ac:dyDescent="0.2">
      <c r="C4" s="45"/>
    </row>
    <row r="5" spans="3:18" ht="15" x14ac:dyDescent="0.2">
      <c r="C5" s="45"/>
    </row>
    <row r="6" spans="3:18" ht="15" x14ac:dyDescent="0.2">
      <c r="C6" s="45"/>
    </row>
    <row r="7" spans="3:18" ht="15" x14ac:dyDescent="0.2">
      <c r="C7" s="45"/>
    </row>
    <row r="8" spans="3:18" ht="15" x14ac:dyDescent="0.2">
      <c r="C8" s="45"/>
    </row>
    <row r="9" spans="3:18" ht="15" x14ac:dyDescent="0.2">
      <c r="C9" s="45"/>
    </row>
    <row r="10" spans="3:18" ht="15" x14ac:dyDescent="0.2">
      <c r="C10" s="45"/>
    </row>
    <row r="12" spans="3:18" x14ac:dyDescent="0.2">
      <c r="C12" s="31"/>
      <c r="G12" s="31"/>
      <c r="J12" s="31"/>
      <c r="N12" s="31"/>
      <c r="Q12" s="137"/>
      <c r="R12" s="111"/>
    </row>
    <row r="13" spans="3:18" x14ac:dyDescent="0.2">
      <c r="C13" s="31"/>
      <c r="G13" s="31"/>
      <c r="J13" s="31"/>
      <c r="Q13" s="138"/>
      <c r="R13" s="109"/>
    </row>
    <row r="14" spans="3:18" x14ac:dyDescent="0.2">
      <c r="C14" s="31"/>
      <c r="G14" s="31"/>
      <c r="J14" s="31"/>
      <c r="Q14" s="138"/>
      <c r="R14" s="109"/>
    </row>
    <row r="15" spans="3:18" x14ac:dyDescent="0.2">
      <c r="C15" s="31"/>
      <c r="G15" s="31"/>
      <c r="J15" s="31"/>
      <c r="Q15" s="138"/>
      <c r="R15" s="109"/>
    </row>
    <row r="16" spans="3:18" x14ac:dyDescent="0.2">
      <c r="C16" s="31"/>
      <c r="G16" s="31"/>
      <c r="J16" s="31"/>
      <c r="Q16" s="139"/>
      <c r="R16" s="110"/>
    </row>
    <row r="17" spans="1:39" x14ac:dyDescent="0.2">
      <c r="Q17" s="31"/>
    </row>
    <row r="22" spans="1:39" x14ac:dyDescent="0.2">
      <c r="A22" t="s">
        <v>124</v>
      </c>
      <c r="G22" t="s">
        <v>122</v>
      </c>
      <c r="L22" t="s">
        <v>120</v>
      </c>
    </row>
    <row r="23" spans="1:39" x14ac:dyDescent="0.2">
      <c r="G23" t="s">
        <v>123</v>
      </c>
      <c r="L23" t="s">
        <v>121</v>
      </c>
    </row>
    <row r="24" spans="1:39" x14ac:dyDescent="0.2">
      <c r="Q24" t="s">
        <v>119</v>
      </c>
      <c r="U24" t="s">
        <v>125</v>
      </c>
    </row>
    <row r="25" spans="1:39" x14ac:dyDescent="0.2">
      <c r="A25" t="s">
        <v>114</v>
      </c>
      <c r="G25" t="s">
        <v>115</v>
      </c>
      <c r="M25" t="s">
        <v>117</v>
      </c>
      <c r="Q25" t="s">
        <v>118</v>
      </c>
      <c r="U25" t="s">
        <v>126</v>
      </c>
    </row>
    <row r="26" spans="1:39" ht="15.75" x14ac:dyDescent="0.25">
      <c r="A26" s="106" t="s">
        <v>104</v>
      </c>
    </row>
    <row r="27" spans="1:39" ht="25.5" customHeight="1" x14ac:dyDescent="0.2">
      <c r="A27" s="196" t="s">
        <v>105</v>
      </c>
      <c r="B27" s="199" t="s">
        <v>106</v>
      </c>
      <c r="C27" s="201"/>
      <c r="D27" s="200"/>
      <c r="E27" s="59"/>
      <c r="F27" s="59"/>
      <c r="G27" s="196" t="s">
        <v>105</v>
      </c>
      <c r="H27" s="199" t="s">
        <v>106</v>
      </c>
      <c r="I27" s="200"/>
      <c r="J27" s="115"/>
      <c r="K27" s="59"/>
      <c r="L27" s="59"/>
      <c r="M27" s="196" t="s">
        <v>105</v>
      </c>
      <c r="N27" s="59" t="s">
        <v>116</v>
      </c>
      <c r="O27" s="59"/>
      <c r="P27" s="59"/>
      <c r="Q27" s="196" t="s">
        <v>105</v>
      </c>
      <c r="R27" s="59" t="s">
        <v>116</v>
      </c>
      <c r="S27" s="59"/>
      <c r="T27" s="59"/>
      <c r="U27" s="196" t="s">
        <v>127</v>
      </c>
      <c r="V27" s="59"/>
      <c r="W27" s="59"/>
      <c r="X27" s="59"/>
      <c r="Y27" s="59"/>
    </row>
    <row r="28" spans="1:39" ht="12.75" customHeight="1" x14ac:dyDescent="0.2">
      <c r="A28" s="197"/>
      <c r="B28" s="199">
        <v>1</v>
      </c>
      <c r="C28" s="200"/>
      <c r="D28" s="196">
        <v>2</v>
      </c>
      <c r="E28" s="59"/>
      <c r="F28" s="59"/>
      <c r="G28" s="197"/>
      <c r="H28" s="199"/>
      <c r="I28" s="200"/>
      <c r="J28" s="196"/>
      <c r="K28" s="59"/>
      <c r="L28" s="59"/>
      <c r="M28" s="197"/>
      <c r="N28" s="59"/>
      <c r="O28" s="59"/>
      <c r="P28" s="59"/>
      <c r="Q28" s="197"/>
      <c r="R28" s="59"/>
      <c r="S28" s="59"/>
      <c r="T28" s="59"/>
      <c r="U28" s="197"/>
      <c r="V28" s="59"/>
      <c r="W28" s="59"/>
      <c r="X28" s="59"/>
      <c r="Y28" s="59"/>
    </row>
    <row r="29" spans="1:39" ht="12.75" customHeight="1" x14ac:dyDescent="0.2">
      <c r="A29" s="197"/>
      <c r="B29" s="199" t="s">
        <v>107</v>
      </c>
      <c r="C29" s="200"/>
      <c r="D29" s="197"/>
      <c r="E29" s="59"/>
      <c r="F29" s="59"/>
      <c r="G29" s="197"/>
      <c r="H29" s="199" t="s">
        <v>107</v>
      </c>
      <c r="I29" s="200"/>
      <c r="J29" s="197"/>
      <c r="K29" s="59"/>
      <c r="L29" s="116"/>
      <c r="M29" s="197"/>
      <c r="N29" s="116"/>
      <c r="O29" s="116"/>
      <c r="P29" s="116"/>
      <c r="Q29" s="197"/>
      <c r="R29" s="116"/>
      <c r="S29" s="59"/>
      <c r="T29" s="59"/>
      <c r="U29" s="198"/>
      <c r="V29" s="59"/>
      <c r="W29" s="59"/>
      <c r="X29" s="59"/>
      <c r="Y29" s="59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</row>
    <row r="30" spans="1:39" ht="12.75" customHeight="1" x14ac:dyDescent="0.2">
      <c r="A30" s="198"/>
      <c r="B30" s="117" t="s">
        <v>108</v>
      </c>
      <c r="C30" s="117" t="s">
        <v>109</v>
      </c>
      <c r="D30" s="198"/>
      <c r="E30" s="59"/>
      <c r="F30" s="59"/>
      <c r="G30" s="198"/>
      <c r="H30" s="117" t="s">
        <v>108</v>
      </c>
      <c r="I30" s="117" t="s">
        <v>109</v>
      </c>
      <c r="J30" s="198"/>
      <c r="K30" s="59"/>
      <c r="L30" s="118"/>
      <c r="M30" s="198"/>
      <c r="N30" s="118"/>
      <c r="O30" s="118"/>
      <c r="P30" s="118"/>
      <c r="Q30" s="198"/>
      <c r="R30" s="118"/>
      <c r="S30" s="59"/>
      <c r="T30" s="59"/>
      <c r="U30" s="59"/>
      <c r="V30" s="119" t="s">
        <v>128</v>
      </c>
      <c r="W30" s="119" t="s">
        <v>129</v>
      </c>
      <c r="X30" s="119" t="s">
        <v>130</v>
      </c>
      <c r="Y30" s="119" t="s">
        <v>131</v>
      </c>
      <c r="AC30" s="114" t="s">
        <v>89</v>
      </c>
      <c r="AD30" s="113"/>
      <c r="AE30" s="113"/>
      <c r="AF30" s="114" t="s">
        <v>88</v>
      </c>
      <c r="AG30" s="113"/>
      <c r="AH30" s="113"/>
      <c r="AI30" s="113"/>
      <c r="AJ30" s="113"/>
      <c r="AK30" s="113"/>
      <c r="AL30" s="113"/>
      <c r="AM30" s="113"/>
    </row>
    <row r="31" spans="1:39" ht="12.75" customHeight="1" x14ac:dyDescent="0.2">
      <c r="A31" s="120">
        <v>1</v>
      </c>
      <c r="B31" s="121">
        <v>0.02</v>
      </c>
      <c r="C31" s="121">
        <v>0.02</v>
      </c>
      <c r="D31" s="121" t="s">
        <v>20</v>
      </c>
      <c r="E31" s="59"/>
      <c r="F31" s="59"/>
      <c r="G31" s="54">
        <v>1</v>
      </c>
      <c r="H31" s="122">
        <v>8.9999999999999993E-3</v>
      </c>
      <c r="I31" s="123">
        <v>0.01</v>
      </c>
      <c r="J31" s="121"/>
      <c r="K31" s="59"/>
      <c r="L31" s="118"/>
      <c r="M31" s="76">
        <v>16</v>
      </c>
      <c r="N31" s="77">
        <v>25.8</v>
      </c>
      <c r="O31" s="124"/>
      <c r="P31" s="76"/>
      <c r="Q31" s="125">
        <v>6</v>
      </c>
      <c r="R31" s="126">
        <v>8.5</v>
      </c>
      <c r="S31" s="77"/>
      <c r="T31" s="62"/>
      <c r="U31" s="127">
        <v>2</v>
      </c>
      <c r="V31" s="127">
        <v>0.03</v>
      </c>
      <c r="W31" s="127">
        <v>1.7000000000000001E-2</v>
      </c>
      <c r="X31" s="127">
        <v>2.5000000000000001E-2</v>
      </c>
      <c r="Y31" s="127" t="s">
        <v>20</v>
      </c>
      <c r="AC31" s="134">
        <f>IF(OR(Лист9!$AQ$3=1,Лист9!$AQ$3=2),A31,IF(OR(Лист9!$AQ$3=3,Лист9!$AQ$3=4),G31,IF(Лист9!$AQ$3=5,M31,IF(Лист9!$AQ$3=6,Q31,IF(OR(Лист9!$AQ$3=7,Лист9!$AQ$3=8,Лист9!$AQ$3=9,Лист9!$AQ$3=10),U31,)))))</f>
        <v>1</v>
      </c>
      <c r="AD31" s="134">
        <f>IF(Лист9!$AQ$3=1,B31,IF(Лист9!$AQ$3=2,C31,IF(Лист9!$AQ$3=3,H31,IF(Лист9!$AQ$3=4,I31,IF(Лист9!$AQ$3=5,N31,IF(Лист9!$AQ$3=6,R31,IF(Лист9!$AQ$3=7,V31,)))))))</f>
        <v>0.02</v>
      </c>
      <c r="AE31" s="2">
        <f>IF(Лист9!$AQ$3=8,W31,IF(Лист9!$AQ$3=9,X31,IF(Лист9!$AQ$3=10,Y31,)))</f>
        <v>0</v>
      </c>
      <c r="AF31" s="2">
        <f t="shared" ref="AF31:AF57" si="0">IF(AD31=0,AE31,AD31)</f>
        <v>0.02</v>
      </c>
      <c r="AG31" s="112"/>
      <c r="AH31" s="112"/>
      <c r="AI31" s="112"/>
      <c r="AJ31" s="112"/>
      <c r="AK31" s="112"/>
      <c r="AL31" s="112"/>
      <c r="AM31" s="112"/>
    </row>
    <row r="32" spans="1:39" ht="14.25" customHeight="1" x14ac:dyDescent="0.2">
      <c r="A32" s="74">
        <v>1.2</v>
      </c>
      <c r="B32" s="75">
        <v>2.5999999999999999E-2</v>
      </c>
      <c r="C32" s="75">
        <v>2.5999999999999999E-2</v>
      </c>
      <c r="D32" s="75" t="s">
        <v>20</v>
      </c>
      <c r="E32" s="62"/>
      <c r="F32" s="62"/>
      <c r="G32" s="125">
        <v>1.2</v>
      </c>
      <c r="H32" s="128">
        <v>1.2999999999999999E-2</v>
      </c>
      <c r="I32" s="126">
        <v>1.7000000000000001E-2</v>
      </c>
      <c r="J32" s="75"/>
      <c r="K32" s="62"/>
      <c r="L32" s="124"/>
      <c r="M32" s="76">
        <v>18</v>
      </c>
      <c r="N32" s="77">
        <v>27.6</v>
      </c>
      <c r="O32" s="124"/>
      <c r="P32" s="76"/>
      <c r="Q32" s="125">
        <v>8</v>
      </c>
      <c r="R32" s="126">
        <v>7.4</v>
      </c>
      <c r="S32" s="77"/>
      <c r="T32" s="62"/>
      <c r="U32" s="127">
        <v>2.5</v>
      </c>
      <c r="V32" s="127">
        <v>4.2000000000000003E-2</v>
      </c>
      <c r="W32" s="127">
        <v>0.03</v>
      </c>
      <c r="X32" s="127">
        <v>5.6000000000000001E-2</v>
      </c>
      <c r="Y32" s="127" t="s">
        <v>20</v>
      </c>
      <c r="AC32" s="134">
        <f>IF(OR(Лист9!$AQ$3=1,Лист9!$AQ$3=2),A32,IF(OR(Лист9!$AQ$3=3,Лист9!$AQ$3=4),G32,IF(Лист9!$AQ$3=5,M32,IF(Лист9!$AQ$3=6,Q32,IF(OR(Лист9!$AQ$3=7,Лист9!$AQ$3=8,Лист9!$AQ$3=9,Лист9!$AQ$3=10),U32,)))))</f>
        <v>1.2</v>
      </c>
      <c r="AD32" s="134">
        <f>IF(Лист9!$AQ$3=1,B32,IF(Лист9!$AQ$3=2,C32,IF(Лист9!$AQ$3=3,H32,IF(Лист9!$AQ$3=4,I32,IF(Лист9!$AQ$3=5,N32,IF(Лист9!$AQ$3=6,R32,IF(Лист9!$AQ$3=7,V32,)))))))</f>
        <v>2.5999999999999999E-2</v>
      </c>
      <c r="AE32" s="2">
        <f>IF(Лист9!$AQ$3=8,W32,IF(Лист9!$AQ$3=9,X32,IF(Лист9!$AQ$3=10,Y32,)))</f>
        <v>0</v>
      </c>
      <c r="AF32" s="2">
        <f t="shared" si="0"/>
        <v>2.5999999999999999E-2</v>
      </c>
      <c r="AG32" s="112"/>
      <c r="AH32" s="112"/>
      <c r="AI32" s="112"/>
      <c r="AJ32" s="112"/>
      <c r="AK32" s="112"/>
      <c r="AL32" s="112"/>
      <c r="AM32" s="112"/>
    </row>
    <row r="33" spans="1:39" ht="12.75" customHeight="1" x14ac:dyDescent="0.2">
      <c r="A33" s="74">
        <v>1.4</v>
      </c>
      <c r="B33" s="75">
        <v>2.5000000000000001E-2</v>
      </c>
      <c r="C33" s="75">
        <v>2.5000000000000001E-2</v>
      </c>
      <c r="D33" s="75" t="s">
        <v>20</v>
      </c>
      <c r="E33" s="62"/>
      <c r="F33" s="62"/>
      <c r="G33" s="125">
        <v>1.4</v>
      </c>
      <c r="H33" s="128">
        <v>1.2E-2</v>
      </c>
      <c r="I33" s="126">
        <v>1.6E-2</v>
      </c>
      <c r="J33" s="75"/>
      <c r="K33" s="62"/>
      <c r="L33" s="124"/>
      <c r="M33" s="76">
        <v>20</v>
      </c>
      <c r="N33" s="77">
        <v>35.799999999999997</v>
      </c>
      <c r="O33" s="124"/>
      <c r="P33" s="76"/>
      <c r="Q33" s="125">
        <v>10</v>
      </c>
      <c r="R33" s="126">
        <v>12.2</v>
      </c>
      <c r="S33" s="77"/>
      <c r="T33" s="62"/>
      <c r="U33" s="127">
        <v>3</v>
      </c>
      <c r="V33" s="127">
        <v>8.4000000000000005E-2</v>
      </c>
      <c r="W33" s="127">
        <v>6.4000000000000001E-2</v>
      </c>
      <c r="X33" s="127">
        <v>0.105</v>
      </c>
      <c r="Y33" s="127" t="s">
        <v>20</v>
      </c>
      <c r="AC33" s="134">
        <f>IF(OR(Лист9!$AQ$3=1,Лист9!$AQ$3=2),A33,IF(OR(Лист9!$AQ$3=3,Лист9!$AQ$3=4),G33,IF(Лист9!$AQ$3=5,M33,IF(Лист9!$AQ$3=6,Q33,IF(OR(Лист9!$AQ$3=7,Лист9!$AQ$3=8,Лист9!$AQ$3=9,Лист9!$AQ$3=10),U33,)))))</f>
        <v>1.4</v>
      </c>
      <c r="AD33" s="134">
        <f>IF(Лист9!$AQ$3=1,B33,IF(Лист9!$AQ$3=2,C33,IF(Лист9!$AQ$3=3,H33,IF(Лист9!$AQ$3=4,I33,IF(Лист9!$AQ$3=5,N33,IF(Лист9!$AQ$3=6,R33,IF(Лист9!$AQ$3=7,V33,)))))))</f>
        <v>2.5000000000000001E-2</v>
      </c>
      <c r="AE33" s="2">
        <f>IF(Лист9!$AQ$3=8,W33,IF(Лист9!$AQ$3=9,X33,IF(Лист9!$AQ$3=10,Y33,)))</f>
        <v>0</v>
      </c>
      <c r="AF33" s="2">
        <f t="shared" si="0"/>
        <v>2.5000000000000001E-2</v>
      </c>
      <c r="AG33" s="112"/>
      <c r="AH33" s="112"/>
      <c r="AI33" s="112"/>
      <c r="AJ33" s="112"/>
      <c r="AK33" s="112"/>
      <c r="AL33" s="112"/>
      <c r="AM33" s="112"/>
    </row>
    <row r="34" spans="1:39" ht="12.75" customHeight="1" x14ac:dyDescent="0.2">
      <c r="A34" s="129">
        <v>1.6</v>
      </c>
      <c r="B34" s="130">
        <v>2.4E-2</v>
      </c>
      <c r="C34" s="130">
        <v>2.4E-2</v>
      </c>
      <c r="D34" s="130" t="s">
        <v>20</v>
      </c>
      <c r="E34" s="62"/>
      <c r="F34" s="62"/>
      <c r="G34" s="125">
        <v>1.6</v>
      </c>
      <c r="H34" s="128">
        <v>1.7000000000000001E-2</v>
      </c>
      <c r="I34" s="126">
        <v>1.7999999999999999E-2</v>
      </c>
      <c r="J34" s="130"/>
      <c r="K34" s="62"/>
      <c r="L34" s="124"/>
      <c r="M34" s="76">
        <v>22</v>
      </c>
      <c r="N34" s="77">
        <v>59.3</v>
      </c>
      <c r="O34" s="124"/>
      <c r="P34" s="76"/>
      <c r="Q34" s="125">
        <v>12</v>
      </c>
      <c r="R34" s="126">
        <v>34.299999999999997</v>
      </c>
      <c r="S34" s="81"/>
      <c r="T34" s="62"/>
      <c r="U34" s="127">
        <v>3.5</v>
      </c>
      <c r="V34" s="127">
        <v>9.4E-2</v>
      </c>
      <c r="W34" s="127">
        <v>0.11700000000000001</v>
      </c>
      <c r="X34" s="127" t="s">
        <v>20</v>
      </c>
      <c r="Y34" s="127" t="s">
        <v>20</v>
      </c>
      <c r="AC34" s="134">
        <f>IF(OR(Лист9!$AQ$3=1,Лист9!$AQ$3=2),A34,IF(OR(Лист9!$AQ$3=3,Лист9!$AQ$3=4),G34,IF(Лист9!$AQ$3=5,M34,IF(Лист9!$AQ$3=6,Q34,IF(OR(Лист9!$AQ$3=7,Лист9!$AQ$3=8,Лист9!$AQ$3=9,Лист9!$AQ$3=10),U34,)))))</f>
        <v>1.6</v>
      </c>
      <c r="AD34" s="134">
        <f>IF(Лист9!$AQ$3=1,B34,IF(Лист9!$AQ$3=2,C34,IF(Лист9!$AQ$3=3,H34,IF(Лист9!$AQ$3=4,I34,IF(Лист9!$AQ$3=5,N34,IF(Лист9!$AQ$3=6,R34,IF(Лист9!$AQ$3=7,V34,)))))))</f>
        <v>2.4E-2</v>
      </c>
      <c r="AE34" s="2">
        <f>IF(Лист9!$AQ$3=8,W34,IF(Лист9!$AQ$3=9,X34,IF(Лист9!$AQ$3=10,Y34,)))</f>
        <v>0</v>
      </c>
      <c r="AF34" s="2">
        <f t="shared" si="0"/>
        <v>2.4E-2</v>
      </c>
      <c r="AG34" s="112"/>
      <c r="AH34" s="112"/>
      <c r="AI34" s="112"/>
      <c r="AJ34" s="112"/>
      <c r="AK34" s="112"/>
      <c r="AL34" s="112"/>
      <c r="AM34" s="112"/>
    </row>
    <row r="35" spans="1:39" ht="12.75" customHeight="1" x14ac:dyDescent="0.2">
      <c r="A35" s="74">
        <v>2</v>
      </c>
      <c r="B35" s="75">
        <v>3.5999999999999997E-2</v>
      </c>
      <c r="C35" s="75">
        <v>3.6999999999999998E-2</v>
      </c>
      <c r="D35" s="75" t="s">
        <v>20</v>
      </c>
      <c r="E35" s="62"/>
      <c r="F35" s="62"/>
      <c r="G35" s="125">
        <v>2</v>
      </c>
      <c r="H35" s="128">
        <v>2.7E-2</v>
      </c>
      <c r="I35" s="126">
        <v>2.9000000000000001E-2</v>
      </c>
      <c r="J35" s="75"/>
      <c r="K35" s="62"/>
      <c r="L35" s="124"/>
      <c r="M35" s="80">
        <v>24</v>
      </c>
      <c r="N35" s="81">
        <v>75.8</v>
      </c>
      <c r="O35" s="124"/>
      <c r="P35" s="80"/>
      <c r="Q35" s="125">
        <v>14</v>
      </c>
      <c r="R35" s="126">
        <v>32.1</v>
      </c>
      <c r="S35" s="62"/>
      <c r="T35" s="62"/>
      <c r="U35" s="127">
        <v>4</v>
      </c>
      <c r="V35" s="127">
        <v>0.129</v>
      </c>
      <c r="W35" s="127">
        <v>0.129</v>
      </c>
      <c r="X35" s="127">
        <v>0.27300000000000002</v>
      </c>
      <c r="Y35" s="127" t="s">
        <v>20</v>
      </c>
      <c r="AC35" s="134">
        <f>IF(OR(Лист9!$AQ$3=1,Лист9!$AQ$3=2),A35,IF(OR(Лист9!$AQ$3=3,Лист9!$AQ$3=4),G35,IF(Лист9!$AQ$3=5,M35,IF(Лист9!$AQ$3=6,Q35,IF(OR(Лист9!$AQ$3=7,Лист9!$AQ$3=8,Лист9!$AQ$3=9,Лист9!$AQ$3=10),U35,)))))</f>
        <v>2</v>
      </c>
      <c r="AD35" s="134">
        <f>IF(Лист9!$AQ$3=1,B35,IF(Лист9!$AQ$3=2,C35,IF(Лист9!$AQ$3=3,H35,IF(Лист9!$AQ$3=4,I35,IF(Лист9!$AQ$3=5,N35,IF(Лист9!$AQ$3=6,R35,IF(Лист9!$AQ$3=7,V35,)))))))</f>
        <v>3.5999999999999997E-2</v>
      </c>
      <c r="AE35" s="2">
        <f>IF(Лист9!$AQ$3=8,W35,IF(Лист9!$AQ$3=9,X35,IF(Лист9!$AQ$3=10,Y35,)))</f>
        <v>0</v>
      </c>
      <c r="AF35" s="2">
        <f t="shared" si="0"/>
        <v>3.5999999999999997E-2</v>
      </c>
      <c r="AG35" s="112"/>
      <c r="AH35" s="112"/>
      <c r="AI35" s="112"/>
      <c r="AJ35" s="112"/>
      <c r="AK35" s="112"/>
      <c r="AL35" s="112"/>
      <c r="AM35" s="112"/>
    </row>
    <row r="36" spans="1:39" ht="12.75" customHeight="1" x14ac:dyDescent="0.2">
      <c r="A36" s="74">
        <v>2.5</v>
      </c>
      <c r="B36" s="75">
        <v>8.5000000000000006E-2</v>
      </c>
      <c r="C36" s="75">
        <v>8.7999999999999995E-2</v>
      </c>
      <c r="D36" s="75" t="s">
        <v>20</v>
      </c>
      <c r="E36" s="62"/>
      <c r="F36" s="62"/>
      <c r="G36" s="125">
        <v>2.5</v>
      </c>
      <c r="H36" s="128">
        <v>5.0999999999999997E-2</v>
      </c>
      <c r="I36" s="126">
        <v>5.8000000000000003E-2</v>
      </c>
      <c r="J36" s="75"/>
      <c r="K36" s="62"/>
      <c r="L36" s="124"/>
      <c r="M36" s="83">
        <v>27</v>
      </c>
      <c r="N36" s="77">
        <v>127.8</v>
      </c>
      <c r="O36" s="124"/>
      <c r="P36" s="124"/>
      <c r="Q36" s="125">
        <v>16</v>
      </c>
      <c r="R36" s="126">
        <v>29.9</v>
      </c>
      <c r="S36" s="62"/>
      <c r="T36" s="62"/>
      <c r="U36" s="127">
        <v>5</v>
      </c>
      <c r="V36" s="127">
        <v>0.191</v>
      </c>
      <c r="W36" s="127">
        <v>0.22800000000000001</v>
      </c>
      <c r="X36" s="127">
        <v>0.432</v>
      </c>
      <c r="Y36" s="127" t="s">
        <v>20</v>
      </c>
      <c r="AC36" s="134">
        <f>IF(OR(Лист9!$AQ$3=1,Лист9!$AQ$3=2),A36,IF(OR(Лист9!$AQ$3=3,Лист9!$AQ$3=4),G36,IF(Лист9!$AQ$3=5,M36,IF(Лист9!$AQ$3=6,Q36,IF(OR(Лист9!$AQ$3=7,Лист9!$AQ$3=8,Лист9!$AQ$3=9,Лист9!$AQ$3=10),U36,)))))</f>
        <v>2.5</v>
      </c>
      <c r="AD36" s="134">
        <f>IF(Лист9!$AQ$3=1,B36,IF(Лист9!$AQ$3=2,C36,IF(Лист9!$AQ$3=3,H36,IF(Лист9!$AQ$3=4,I36,IF(Лист9!$AQ$3=5,N36,IF(Лист9!$AQ$3=6,R36,IF(Лист9!$AQ$3=7,V36,)))))))</f>
        <v>8.5000000000000006E-2</v>
      </c>
      <c r="AE36" s="2">
        <f>IF(Лист9!$AQ$3=8,W36,IF(Лист9!$AQ$3=9,X36,IF(Лист9!$AQ$3=10,Y36,)))</f>
        <v>0</v>
      </c>
      <c r="AF36" s="2">
        <f t="shared" si="0"/>
        <v>8.5000000000000006E-2</v>
      </c>
      <c r="AG36" s="112"/>
      <c r="AH36" s="112"/>
      <c r="AI36" s="112"/>
      <c r="AJ36" s="112"/>
      <c r="AK36" s="112"/>
      <c r="AL36" s="112"/>
      <c r="AM36" s="112"/>
    </row>
    <row r="37" spans="1:39" ht="12.75" customHeight="1" x14ac:dyDescent="0.2">
      <c r="A37" s="74">
        <v>3</v>
      </c>
      <c r="B37" s="75">
        <v>0.115</v>
      </c>
      <c r="C37" s="75">
        <v>0.11899999999999999</v>
      </c>
      <c r="D37" s="75" t="s">
        <v>20</v>
      </c>
      <c r="E37" s="62"/>
      <c r="F37" s="62"/>
      <c r="G37" s="125">
        <v>3</v>
      </c>
      <c r="H37" s="128">
        <v>7.4999999999999997E-2</v>
      </c>
      <c r="I37" s="126">
        <v>7.8E-2</v>
      </c>
      <c r="J37" s="75"/>
      <c r="K37" s="62"/>
      <c r="L37" s="124"/>
      <c r="M37" s="83">
        <v>30</v>
      </c>
      <c r="N37" s="77">
        <v>120.7</v>
      </c>
      <c r="O37" s="124"/>
      <c r="P37" s="124"/>
      <c r="Q37" s="125">
        <v>18</v>
      </c>
      <c r="R37" s="126">
        <v>64.099999999999994</v>
      </c>
      <c r="S37" s="62"/>
      <c r="T37" s="62"/>
      <c r="U37" s="127">
        <v>6</v>
      </c>
      <c r="V37" s="127">
        <v>0.378</v>
      </c>
      <c r="W37" s="127">
        <v>0.376</v>
      </c>
      <c r="X37" s="127">
        <v>0.82699999999999996</v>
      </c>
      <c r="Y37" s="127" t="s">
        <v>20</v>
      </c>
      <c r="AC37" s="134">
        <f>IF(OR(Лист9!$AQ$3=1,Лист9!$AQ$3=2),A37,IF(OR(Лист9!$AQ$3=3,Лист9!$AQ$3=4),G37,IF(Лист9!$AQ$3=5,M37,IF(Лист9!$AQ$3=6,Q37,IF(OR(Лист9!$AQ$3=7,Лист9!$AQ$3=8,Лист9!$AQ$3=9,Лист9!$AQ$3=10),U37,)))))</f>
        <v>3</v>
      </c>
      <c r="AD37" s="134">
        <f>IF(Лист9!$AQ$3=1,B37,IF(Лист9!$AQ$3=2,C37,IF(Лист9!$AQ$3=3,H37,IF(Лист9!$AQ$3=4,I37,IF(Лист9!$AQ$3=5,N37,IF(Лист9!$AQ$3=6,R37,IF(Лист9!$AQ$3=7,V37,)))))))</f>
        <v>0.115</v>
      </c>
      <c r="AE37" s="2">
        <f>IF(Лист9!$AQ$3=8,W37,IF(Лист9!$AQ$3=9,X37,IF(Лист9!$AQ$3=10,Y37,)))</f>
        <v>0</v>
      </c>
      <c r="AF37" s="2">
        <f t="shared" si="0"/>
        <v>0.115</v>
      </c>
      <c r="AG37" s="112"/>
      <c r="AH37" s="112"/>
      <c r="AI37" s="112"/>
      <c r="AJ37" s="112"/>
      <c r="AK37" s="112"/>
      <c r="AL37" s="112"/>
      <c r="AM37" s="112"/>
    </row>
    <row r="38" spans="1:39" ht="12.75" customHeight="1" x14ac:dyDescent="0.2">
      <c r="A38" s="74">
        <v>3.5</v>
      </c>
      <c r="B38" s="75" t="s">
        <v>20</v>
      </c>
      <c r="C38" s="75">
        <v>0.155</v>
      </c>
      <c r="D38" s="75" t="s">
        <v>20</v>
      </c>
      <c r="E38" s="62"/>
      <c r="F38" s="62"/>
      <c r="G38" s="125">
        <v>3.5</v>
      </c>
      <c r="H38" s="128">
        <v>0.104</v>
      </c>
      <c r="I38" s="126">
        <v>0.108</v>
      </c>
      <c r="J38" s="75"/>
      <c r="K38" s="62"/>
      <c r="L38" s="124"/>
      <c r="M38" s="83">
        <v>36</v>
      </c>
      <c r="N38" s="77">
        <v>168.7</v>
      </c>
      <c r="O38" s="124"/>
      <c r="P38" s="124"/>
      <c r="Q38" s="125">
        <v>20</v>
      </c>
      <c r="R38" s="126">
        <v>59.4</v>
      </c>
      <c r="S38" s="62"/>
      <c r="T38" s="62"/>
      <c r="U38" s="127">
        <v>7</v>
      </c>
      <c r="V38" s="127">
        <v>0.749</v>
      </c>
      <c r="W38" s="127">
        <v>0.93600000000000005</v>
      </c>
      <c r="X38" s="127" t="s">
        <v>20</v>
      </c>
      <c r="Y38" s="127" t="s">
        <v>20</v>
      </c>
      <c r="AC38" s="134">
        <f>IF(OR(Лист9!$AQ$3=1,Лист9!$AQ$3=2),A38,IF(OR(Лист9!$AQ$3=3,Лист9!$AQ$3=4),G38,IF(Лист9!$AQ$3=5,M38,IF(Лист9!$AQ$3=6,Q38,IF(OR(Лист9!$AQ$3=7,Лист9!$AQ$3=8,Лист9!$AQ$3=9,Лист9!$AQ$3=10),U38,)))))</f>
        <v>3.5</v>
      </c>
      <c r="AD38" s="134" t="str">
        <f>IF(Лист9!$AQ$3=1,B38,IF(Лист9!$AQ$3=2,C38,IF(Лист9!$AQ$3=3,H38,IF(Лист9!$AQ$3=4,I38,IF(Лист9!$AQ$3=5,N38,IF(Лист9!$AQ$3=6,R38,IF(Лист9!$AQ$3=7,V38,)))))))</f>
        <v>-</v>
      </c>
      <c r="AE38" s="2">
        <f>IF(Лист9!$AQ$3=8,W38,IF(Лист9!$AQ$3=9,X38,IF(Лист9!$AQ$3=10,Y38,)))</f>
        <v>0</v>
      </c>
      <c r="AF38" s="2" t="str">
        <f t="shared" si="0"/>
        <v>-</v>
      </c>
      <c r="AG38" s="112"/>
      <c r="AH38" s="112"/>
      <c r="AI38" s="112"/>
      <c r="AJ38" s="112"/>
      <c r="AK38" s="112"/>
      <c r="AL38" s="112"/>
      <c r="AM38" s="112"/>
    </row>
    <row r="39" spans="1:39" ht="12.75" customHeight="1" x14ac:dyDescent="0.2">
      <c r="A39" s="129">
        <v>4</v>
      </c>
      <c r="B39" s="130">
        <v>0.29899999999999999</v>
      </c>
      <c r="C39" s="130">
        <v>0.308</v>
      </c>
      <c r="D39" s="130" t="s">
        <v>20</v>
      </c>
      <c r="E39" s="62"/>
      <c r="F39" s="62"/>
      <c r="G39" s="125">
        <v>4</v>
      </c>
      <c r="H39" s="128">
        <v>0.13500000000000001</v>
      </c>
      <c r="I39" s="126">
        <v>0.14299999999999999</v>
      </c>
      <c r="J39" s="130"/>
      <c r="K39" s="62"/>
      <c r="L39" s="124"/>
      <c r="M39" s="83">
        <v>42</v>
      </c>
      <c r="N39" s="77">
        <v>299.5</v>
      </c>
      <c r="O39" s="124"/>
      <c r="P39" s="124"/>
      <c r="Q39" s="125">
        <v>22</v>
      </c>
      <c r="R39" s="126">
        <v>55.9</v>
      </c>
      <c r="S39" s="62"/>
      <c r="T39" s="62"/>
      <c r="U39" s="127">
        <v>8</v>
      </c>
      <c r="V39" s="127">
        <v>0.82699999999999996</v>
      </c>
      <c r="W39" s="127">
        <v>1.034</v>
      </c>
      <c r="X39" s="127">
        <v>1.6779999999999999</v>
      </c>
      <c r="Y39" s="127" t="s">
        <v>20</v>
      </c>
      <c r="AC39" s="134">
        <f>IF(OR(Лист9!$AQ$3=1,Лист9!$AQ$3=2),A39,IF(OR(Лист9!$AQ$3=3,Лист9!$AQ$3=4),G39,IF(Лист9!$AQ$3=5,M39,IF(Лист9!$AQ$3=6,Q39,IF(OR(Лист9!$AQ$3=7,Лист9!$AQ$3=8,Лист9!$AQ$3=9,Лист9!$AQ$3=10),U39,)))))</f>
        <v>4</v>
      </c>
      <c r="AD39" s="134">
        <f>IF(Лист9!$AQ$3=1,B39,IF(Лист9!$AQ$3=2,C39,IF(Лист9!$AQ$3=3,H39,IF(Лист9!$AQ$3=4,I39,IF(Лист9!$AQ$3=5,N39,IF(Лист9!$AQ$3=6,R39,IF(Лист9!$AQ$3=7,V39,)))))))</f>
        <v>0.29899999999999999</v>
      </c>
      <c r="AE39" s="2">
        <f>IF(Лист9!$AQ$3=8,W39,IF(Лист9!$AQ$3=9,X39,IF(Лист9!$AQ$3=10,Y39,)))</f>
        <v>0</v>
      </c>
      <c r="AF39" s="2">
        <f t="shared" si="0"/>
        <v>0.29899999999999999</v>
      </c>
      <c r="AG39" s="112"/>
      <c r="AH39" s="112"/>
      <c r="AI39" s="112"/>
      <c r="AJ39" s="112"/>
      <c r="AK39" s="112"/>
      <c r="AL39" s="112"/>
      <c r="AM39" s="112"/>
    </row>
    <row r="40" spans="1:39" ht="12.75" customHeight="1" x14ac:dyDescent="0.2">
      <c r="A40" s="74">
        <v>5</v>
      </c>
      <c r="B40" s="75">
        <v>0.43</v>
      </c>
      <c r="C40" s="75">
        <v>0.443</v>
      </c>
      <c r="D40" s="75">
        <v>0.41299999999999998</v>
      </c>
      <c r="E40" s="62"/>
      <c r="F40" s="62"/>
      <c r="G40" s="125">
        <v>5</v>
      </c>
      <c r="H40" s="128">
        <v>0.31</v>
      </c>
      <c r="I40" s="126">
        <v>0.33</v>
      </c>
      <c r="J40" s="75"/>
      <c r="K40" s="62"/>
      <c r="L40" s="124"/>
      <c r="M40" s="85">
        <v>48</v>
      </c>
      <c r="N40" s="81">
        <v>359.7</v>
      </c>
      <c r="O40" s="124"/>
      <c r="P40" s="124"/>
      <c r="Q40" s="125">
        <v>24</v>
      </c>
      <c r="R40" s="126">
        <v>104.4</v>
      </c>
      <c r="S40" s="62"/>
      <c r="T40" s="62"/>
      <c r="U40" s="127">
        <v>10</v>
      </c>
      <c r="V40" s="127">
        <v>1.6080000000000001</v>
      </c>
      <c r="W40" s="127">
        <v>2.0099999999999998</v>
      </c>
      <c r="X40" s="127">
        <v>2.984</v>
      </c>
      <c r="Y40" s="127">
        <v>4.2119999999999997</v>
      </c>
      <c r="AC40" s="134">
        <f>IF(OR(Лист9!$AQ$3=1,Лист9!$AQ$3=2),A40,IF(OR(Лист9!$AQ$3=3,Лист9!$AQ$3=4),G40,IF(Лист9!$AQ$3=5,M40,IF(Лист9!$AQ$3=6,Q40,IF(OR(Лист9!$AQ$3=7,Лист9!$AQ$3=8,Лист9!$AQ$3=9,Лист9!$AQ$3=10),U40,)))))</f>
        <v>5</v>
      </c>
      <c r="AD40" s="134">
        <f>IF(Лист9!$AQ$3=1,B40,IF(Лист9!$AQ$3=2,C40,IF(Лист9!$AQ$3=3,H40,IF(Лист9!$AQ$3=4,I40,IF(Лист9!$AQ$3=5,N40,IF(Лист9!$AQ$3=6,R40,IF(Лист9!$AQ$3=7,V40,)))))))</f>
        <v>0.43</v>
      </c>
      <c r="AE40" s="2">
        <f>IF(Лист9!$AQ$3=8,W40,IF(Лист9!$AQ$3=9,X40,IF(Лист9!$AQ$3=10,Y40,)))</f>
        <v>0</v>
      </c>
      <c r="AF40" s="2">
        <f t="shared" si="0"/>
        <v>0.43</v>
      </c>
      <c r="AG40" s="112"/>
      <c r="AH40" s="112"/>
      <c r="AI40" s="112"/>
      <c r="AJ40" s="112"/>
      <c r="AK40" s="112"/>
      <c r="AL40" s="112"/>
      <c r="AM40" s="112"/>
    </row>
    <row r="41" spans="1:39" ht="12.75" customHeight="1" x14ac:dyDescent="0.2">
      <c r="A41" s="74">
        <v>6</v>
      </c>
      <c r="B41" s="75">
        <v>0.99</v>
      </c>
      <c r="C41" s="75">
        <v>1.016</v>
      </c>
      <c r="D41" s="75">
        <v>0.92500000000000004</v>
      </c>
      <c r="E41" s="62"/>
      <c r="F41" s="62"/>
      <c r="G41" s="125">
        <v>6</v>
      </c>
      <c r="H41" s="128">
        <v>0.76</v>
      </c>
      <c r="I41" s="126">
        <v>0.78600000000000003</v>
      </c>
      <c r="J41" s="75"/>
      <c r="K41" s="62"/>
      <c r="L41" s="124"/>
      <c r="M41" s="74" t="s">
        <v>20</v>
      </c>
      <c r="N41" s="75" t="s">
        <v>20</v>
      </c>
      <c r="O41" s="124"/>
      <c r="P41" s="124"/>
      <c r="Q41" s="131">
        <v>27</v>
      </c>
      <c r="R41" s="132">
        <v>95.7</v>
      </c>
      <c r="S41" s="62"/>
      <c r="T41" s="62"/>
      <c r="U41" s="127">
        <v>12</v>
      </c>
      <c r="V41" s="127">
        <v>3.4620000000000002</v>
      </c>
      <c r="W41" s="127">
        <v>3.45</v>
      </c>
      <c r="X41" s="127">
        <v>4.8159999999999998</v>
      </c>
      <c r="Y41" s="127">
        <v>6.4880000000000004</v>
      </c>
      <c r="AC41" s="134">
        <f>IF(OR(Лист9!$AQ$3=1,Лист9!$AQ$3=2),A41,IF(OR(Лист9!$AQ$3=3,Лист9!$AQ$3=4),G41,IF(Лист9!$AQ$3=5,M41,IF(Лист9!$AQ$3=6,Q41,IF(OR(Лист9!$AQ$3=7,Лист9!$AQ$3=8,Лист9!$AQ$3=9,Лист9!$AQ$3=10),U41,)))))</f>
        <v>6</v>
      </c>
      <c r="AD41" s="134">
        <f>IF(Лист9!$AQ$3=1,B41,IF(Лист9!$AQ$3=2,C41,IF(Лист9!$AQ$3=3,H41,IF(Лист9!$AQ$3=4,I41,IF(Лист9!$AQ$3=5,N41,IF(Лист9!$AQ$3=6,R41,IF(Лист9!$AQ$3=7,V41,)))))))</f>
        <v>0.99</v>
      </c>
      <c r="AE41" s="2">
        <f>IF(Лист9!$AQ$3=8,W41,IF(Лист9!$AQ$3=9,X41,IF(Лист9!$AQ$3=10,Y41,)))</f>
        <v>0</v>
      </c>
      <c r="AF41" s="2">
        <f t="shared" si="0"/>
        <v>0.99</v>
      </c>
      <c r="AG41" s="112"/>
      <c r="AH41" s="112"/>
      <c r="AI41" s="112"/>
      <c r="AJ41" s="112"/>
      <c r="AK41" s="112"/>
      <c r="AL41" s="112"/>
      <c r="AM41" s="112"/>
    </row>
    <row r="42" spans="1:39" x14ac:dyDescent="0.2">
      <c r="A42" s="74">
        <v>8</v>
      </c>
      <c r="B42" s="75">
        <v>1.7250000000000001</v>
      </c>
      <c r="C42" s="75">
        <v>1.8280000000000001</v>
      </c>
      <c r="D42" s="75">
        <v>1.706</v>
      </c>
      <c r="E42" s="62"/>
      <c r="F42" s="62"/>
      <c r="G42" s="125">
        <v>8</v>
      </c>
      <c r="H42" s="128">
        <v>1.42</v>
      </c>
      <c r="I42" s="126">
        <v>1.524</v>
      </c>
      <c r="J42" s="75"/>
      <c r="K42" s="62"/>
      <c r="L42" s="124"/>
      <c r="M42" s="74" t="s">
        <v>20</v>
      </c>
      <c r="N42" s="75" t="s">
        <v>20</v>
      </c>
      <c r="O42" s="124"/>
      <c r="P42" s="124"/>
      <c r="Q42" s="74" t="s">
        <v>20</v>
      </c>
      <c r="R42" s="75" t="s">
        <v>20</v>
      </c>
      <c r="S42" s="62"/>
      <c r="T42" s="62"/>
      <c r="U42" s="127">
        <v>14</v>
      </c>
      <c r="V42" s="127">
        <v>5.4870000000000001</v>
      </c>
      <c r="W42" s="127">
        <v>4.4800000000000004</v>
      </c>
      <c r="X42" s="127">
        <v>7.3159999999999998</v>
      </c>
      <c r="Y42" s="127">
        <v>9.5090000000000003</v>
      </c>
      <c r="AC42" s="134">
        <f>IF(OR(Лист9!$AQ$3=1,Лист9!$AQ$3=2),A42,IF(OR(Лист9!$AQ$3=3,Лист9!$AQ$3=4),G42,IF(Лист9!$AQ$3=5,M42,IF(Лист9!$AQ$3=6,Q42,IF(OR(Лист9!$AQ$3=7,Лист9!$AQ$3=8,Лист9!$AQ$3=9,Лист9!$AQ$3=10),U42,)))))</f>
        <v>8</v>
      </c>
      <c r="AD42" s="134">
        <f>IF(Лист9!$AQ$3=1,B42,IF(Лист9!$AQ$3=2,C42,IF(Лист9!$AQ$3=3,H42,IF(Лист9!$AQ$3=4,I42,IF(Лист9!$AQ$3=5,N42,IF(Лист9!$AQ$3=6,R42,IF(Лист9!$AQ$3=7,V42,)))))))</f>
        <v>1.7250000000000001</v>
      </c>
      <c r="AE42" s="2">
        <f>IF(Лист9!$AQ$3=8,W42,IF(Лист9!$AQ$3=9,X42,IF(Лист9!$AQ$3=10,Y42,)))</f>
        <v>0</v>
      </c>
      <c r="AF42" s="2">
        <f t="shared" si="0"/>
        <v>1.7250000000000001</v>
      </c>
      <c r="AG42" s="112"/>
      <c r="AH42" s="112"/>
      <c r="AI42" s="112"/>
      <c r="AJ42" s="112"/>
      <c r="AK42" s="112"/>
      <c r="AL42" s="112"/>
      <c r="AM42" s="112"/>
    </row>
    <row r="43" spans="1:39" x14ac:dyDescent="0.2">
      <c r="A43" s="74">
        <v>10</v>
      </c>
      <c r="B43" s="75">
        <v>3.4380000000000002</v>
      </c>
      <c r="C43" s="75">
        <v>3.5710000000000002</v>
      </c>
      <c r="D43" s="75">
        <v>3.3330000000000002</v>
      </c>
      <c r="E43" s="62"/>
      <c r="F43" s="62"/>
      <c r="G43" s="131">
        <v>10</v>
      </c>
      <c r="H43" s="133">
        <v>2.0099999999999998</v>
      </c>
      <c r="I43" s="132">
        <v>2.1120000000000001</v>
      </c>
      <c r="J43" s="75"/>
      <c r="K43" s="62"/>
      <c r="L43" s="64"/>
      <c r="M43" s="74" t="s">
        <v>20</v>
      </c>
      <c r="N43" s="75" t="s">
        <v>20</v>
      </c>
      <c r="O43" s="124"/>
      <c r="P43" s="124"/>
      <c r="Q43" s="74" t="s">
        <v>20</v>
      </c>
      <c r="R43" s="75" t="s">
        <v>20</v>
      </c>
      <c r="S43" s="62"/>
      <c r="T43" s="62"/>
      <c r="U43" s="127">
        <v>16</v>
      </c>
      <c r="V43" s="127">
        <v>7.5069999999999997</v>
      </c>
      <c r="W43" s="127">
        <v>6.0839999999999996</v>
      </c>
      <c r="X43" s="127">
        <v>10.56</v>
      </c>
      <c r="Y43" s="127">
        <v>13.34</v>
      </c>
      <c r="AC43" s="134">
        <f>IF(OR(Лист9!$AQ$3=1,Лист9!$AQ$3=2),A43,IF(OR(Лист9!$AQ$3=3,Лист9!$AQ$3=4),G43,IF(Лист9!$AQ$3=5,M43,IF(Лист9!$AQ$3=6,Q43,IF(OR(Лист9!$AQ$3=7,Лист9!$AQ$3=8,Лист9!$AQ$3=9,Лист9!$AQ$3=10),U43,)))))</f>
        <v>10</v>
      </c>
      <c r="AD43" s="134">
        <f>IF(Лист9!$AQ$3=1,B43,IF(Лист9!$AQ$3=2,C43,IF(Лист9!$AQ$3=3,H43,IF(Лист9!$AQ$3=4,I43,IF(Лист9!$AQ$3=5,N43,IF(Лист9!$AQ$3=6,R43,IF(Лист9!$AQ$3=7,V43,)))))))</f>
        <v>3.4380000000000002</v>
      </c>
      <c r="AE43" s="2">
        <f>IF(Лист9!$AQ$3=8,W43,IF(Лист9!$AQ$3=9,X43,IF(Лист9!$AQ$3=10,Y43,)))</f>
        <v>0</v>
      </c>
      <c r="AF43" s="2">
        <f t="shared" si="0"/>
        <v>3.4380000000000002</v>
      </c>
      <c r="AG43" s="112"/>
      <c r="AH43" s="112"/>
      <c r="AI43" s="112"/>
      <c r="AJ43" s="112"/>
      <c r="AK43" s="112"/>
      <c r="AL43" s="112"/>
      <c r="AM43" s="112"/>
    </row>
    <row r="44" spans="1:39" x14ac:dyDescent="0.2">
      <c r="A44" s="129">
        <v>12</v>
      </c>
      <c r="B44" s="130">
        <v>6.0659999999999998</v>
      </c>
      <c r="C44" s="130">
        <v>6.27</v>
      </c>
      <c r="D44" s="130">
        <v>5.8239999999999998</v>
      </c>
      <c r="E44" s="62"/>
      <c r="F44" s="62"/>
      <c r="G44" s="126">
        <v>12</v>
      </c>
      <c r="H44" s="130">
        <v>2.6829999999999998</v>
      </c>
      <c r="I44" s="126">
        <v>2.9159999999999999</v>
      </c>
      <c r="J44" s="130"/>
      <c r="K44" s="62"/>
      <c r="L44" s="64"/>
      <c r="M44" s="129" t="s">
        <v>20</v>
      </c>
      <c r="N44" s="130" t="s">
        <v>20</v>
      </c>
      <c r="O44" s="124"/>
      <c r="P44" s="124"/>
      <c r="Q44" s="129" t="s">
        <v>20</v>
      </c>
      <c r="R44" s="130" t="s">
        <v>20</v>
      </c>
      <c r="S44" s="62"/>
      <c r="T44" s="62"/>
      <c r="U44" s="127">
        <v>18</v>
      </c>
      <c r="V44" s="127">
        <v>10.23</v>
      </c>
      <c r="W44" s="127">
        <v>8.9600000000000009</v>
      </c>
      <c r="X44" s="127">
        <v>14.62</v>
      </c>
      <c r="Y44" s="127">
        <v>18.059999999999999</v>
      </c>
      <c r="AC44" s="134">
        <f>IF(OR(Лист9!$AQ$3=1,Лист9!$AQ$3=2),A44,IF(OR(Лист9!$AQ$3=3,Лист9!$AQ$3=4),G44,IF(Лист9!$AQ$3=5,M44,IF(Лист9!$AQ$3=6,Q44,IF(OR(Лист9!$AQ$3=7,Лист9!$AQ$3=8,Лист9!$AQ$3=9,Лист9!$AQ$3=10),U44,)))))</f>
        <v>12</v>
      </c>
      <c r="AD44" s="134">
        <f>IF(Лист9!$AQ$3=1,B44,IF(Лист9!$AQ$3=2,C44,IF(Лист9!$AQ$3=3,H44,IF(Лист9!$AQ$3=4,I44,IF(Лист9!$AQ$3=5,N44,IF(Лист9!$AQ$3=6,R44,IF(Лист9!$AQ$3=7,V44,)))))))</f>
        <v>6.0659999999999998</v>
      </c>
      <c r="AE44" s="2">
        <f>IF(Лист9!$AQ$3=8,W44,IF(Лист9!$AQ$3=9,X44,IF(Лист9!$AQ$3=10,Y44,)))</f>
        <v>0</v>
      </c>
      <c r="AF44" s="2">
        <f t="shared" si="0"/>
        <v>6.0659999999999998</v>
      </c>
      <c r="AG44" s="112"/>
      <c r="AH44" s="112"/>
      <c r="AI44" s="112"/>
      <c r="AJ44" s="112"/>
      <c r="AK44" s="112"/>
      <c r="AL44" s="112"/>
      <c r="AM44" s="112"/>
    </row>
    <row r="45" spans="1:39" x14ac:dyDescent="0.2">
      <c r="A45" s="74">
        <v>14</v>
      </c>
      <c r="B45" s="75">
        <v>8.3770000000000007</v>
      </c>
      <c r="C45" s="75">
        <v>8.6120000000000001</v>
      </c>
      <c r="D45" s="75">
        <v>8.0890000000000004</v>
      </c>
      <c r="E45" s="62"/>
      <c r="F45" s="62"/>
      <c r="G45" s="126">
        <v>14</v>
      </c>
      <c r="H45" s="75">
        <v>5.1769999999999996</v>
      </c>
      <c r="I45" s="126">
        <v>5.4119999999999999</v>
      </c>
      <c r="J45" s="75"/>
      <c r="K45" s="62"/>
      <c r="L45" s="64"/>
      <c r="M45" s="74" t="s">
        <v>20</v>
      </c>
      <c r="N45" s="75" t="s">
        <v>20</v>
      </c>
      <c r="O45" s="124"/>
      <c r="P45" s="124"/>
      <c r="Q45" s="74" t="s">
        <v>20</v>
      </c>
      <c r="R45" s="75" t="s">
        <v>20</v>
      </c>
      <c r="S45" s="62"/>
      <c r="T45" s="62"/>
      <c r="U45" s="127">
        <v>20</v>
      </c>
      <c r="V45" s="127">
        <v>14.33</v>
      </c>
      <c r="W45" s="127">
        <v>12.69</v>
      </c>
      <c r="X45" s="127">
        <v>19.7</v>
      </c>
      <c r="Y45" s="127">
        <v>23.89</v>
      </c>
      <c r="AC45" s="134">
        <f>IF(OR(Лист9!$AQ$3=1,Лист9!$AQ$3=2),A45,IF(OR(Лист9!$AQ$3=3,Лист9!$AQ$3=4),G45,IF(Лист9!$AQ$3=5,M45,IF(Лист9!$AQ$3=6,Q45,IF(OR(Лист9!$AQ$3=7,Лист9!$AQ$3=8,Лист9!$AQ$3=9,Лист9!$AQ$3=10),U45,)))))</f>
        <v>14</v>
      </c>
      <c r="AD45" s="134">
        <f>IF(Лист9!$AQ$3=1,B45,IF(Лист9!$AQ$3=2,C45,IF(Лист9!$AQ$3=3,H45,IF(Лист9!$AQ$3=4,I45,IF(Лист9!$AQ$3=5,N45,IF(Лист9!$AQ$3=6,R45,IF(Лист9!$AQ$3=7,V45,)))))))</f>
        <v>8.3770000000000007</v>
      </c>
      <c r="AE45" s="2">
        <f>IF(Лист9!$AQ$3=8,W45,IF(Лист9!$AQ$3=9,X45,IF(Лист9!$AQ$3=10,Y45,)))</f>
        <v>0</v>
      </c>
      <c r="AF45" s="2">
        <f t="shared" si="0"/>
        <v>8.3770000000000007</v>
      </c>
      <c r="AG45" s="112"/>
      <c r="AH45" s="112"/>
      <c r="AI45" s="112"/>
      <c r="AJ45" s="112"/>
      <c r="AK45" s="112"/>
      <c r="AL45" s="112"/>
      <c r="AM45" s="112"/>
    </row>
    <row r="46" spans="1:39" x14ac:dyDescent="0.2">
      <c r="A46" s="74">
        <v>16</v>
      </c>
      <c r="B46" s="75">
        <v>10.976000000000001</v>
      </c>
      <c r="C46" s="75">
        <v>11.295</v>
      </c>
      <c r="D46" s="75">
        <v>10.491</v>
      </c>
      <c r="E46" s="62"/>
      <c r="F46" s="62"/>
      <c r="G46" s="126">
        <v>16</v>
      </c>
      <c r="H46" s="75">
        <v>7.37</v>
      </c>
      <c r="I46" s="126">
        <v>7.6360000000000001</v>
      </c>
      <c r="J46" s="75"/>
      <c r="K46" s="62"/>
      <c r="L46" s="64"/>
      <c r="M46" s="74" t="s">
        <v>20</v>
      </c>
      <c r="N46" s="75" t="s">
        <v>20</v>
      </c>
      <c r="O46" s="124"/>
      <c r="P46" s="124"/>
      <c r="Q46" s="74" t="s">
        <v>20</v>
      </c>
      <c r="R46" s="75" t="s">
        <v>20</v>
      </c>
      <c r="S46" s="62"/>
      <c r="T46" s="62"/>
      <c r="U46" s="127">
        <v>22</v>
      </c>
      <c r="V46" s="127">
        <v>19.25</v>
      </c>
      <c r="W46" s="127">
        <v>17.21</v>
      </c>
      <c r="X46" s="127">
        <v>25.66</v>
      </c>
      <c r="Y46" s="127">
        <v>36.14</v>
      </c>
      <c r="AC46" s="134">
        <f>IF(OR(Лист9!$AQ$3=1,Лист9!$AQ$3=2),A46,IF(OR(Лист9!$AQ$3=3,Лист9!$AQ$3=4),G46,IF(Лист9!$AQ$3=5,M46,IF(Лист9!$AQ$3=6,Q46,IF(OR(Лист9!$AQ$3=7,Лист9!$AQ$3=8,Лист9!$AQ$3=9,Лист9!$AQ$3=10),U46,)))))</f>
        <v>16</v>
      </c>
      <c r="AD46" s="134">
        <f>IF(Лист9!$AQ$3=1,B46,IF(Лист9!$AQ$3=2,C46,IF(Лист9!$AQ$3=3,H46,IF(Лист9!$AQ$3=4,I46,IF(Лист9!$AQ$3=5,N46,IF(Лист9!$AQ$3=6,R46,IF(Лист9!$AQ$3=7,V46,)))))))</f>
        <v>10.976000000000001</v>
      </c>
      <c r="AE46" s="2">
        <f>IF(Лист9!$AQ$3=8,W46,IF(Лист9!$AQ$3=9,X46,IF(Лист9!$AQ$3=10,Y46,)))</f>
        <v>0</v>
      </c>
      <c r="AF46" s="2">
        <f t="shared" si="0"/>
        <v>10.976000000000001</v>
      </c>
      <c r="AG46" s="112"/>
      <c r="AH46" s="112"/>
      <c r="AI46" s="112"/>
      <c r="AJ46" s="112"/>
      <c r="AK46" s="112"/>
      <c r="AL46" s="112"/>
      <c r="AM46" s="112"/>
    </row>
    <row r="47" spans="1:39" x14ac:dyDescent="0.2">
      <c r="A47" s="74">
        <v>18</v>
      </c>
      <c r="B47" s="75">
        <v>13.976000000000001</v>
      </c>
      <c r="C47" s="75">
        <v>14.696999999999999</v>
      </c>
      <c r="D47" s="75">
        <v>13.782</v>
      </c>
      <c r="E47" s="62"/>
      <c r="F47" s="62"/>
      <c r="G47" s="126">
        <v>18</v>
      </c>
      <c r="H47" s="75">
        <v>9.25</v>
      </c>
      <c r="I47" s="126">
        <v>10.32</v>
      </c>
      <c r="J47" s="75"/>
      <c r="K47" s="62"/>
      <c r="L47" s="64"/>
      <c r="M47" s="74" t="s">
        <v>20</v>
      </c>
      <c r="N47" s="75" t="s">
        <v>20</v>
      </c>
      <c r="O47" s="124"/>
      <c r="P47" s="124"/>
      <c r="Q47" s="74" t="s">
        <v>20</v>
      </c>
      <c r="R47" s="75" t="s">
        <v>20</v>
      </c>
      <c r="S47" s="62"/>
      <c r="T47" s="62"/>
      <c r="U47" s="127">
        <v>24</v>
      </c>
      <c r="V47" s="127">
        <v>24.16</v>
      </c>
      <c r="W47" s="127">
        <v>22.68</v>
      </c>
      <c r="X47" s="127">
        <v>38.549999999999997</v>
      </c>
      <c r="Y47" s="127">
        <v>51.93</v>
      </c>
      <c r="AC47" s="134">
        <f>IF(OR(Лист9!$AQ$3=1,Лист9!$AQ$3=2),A47,IF(OR(Лист9!$AQ$3=3,Лист9!$AQ$3=4),G47,IF(Лист9!$AQ$3=5,M47,IF(Лист9!$AQ$3=6,Q47,IF(OR(Лист9!$AQ$3=7,Лист9!$AQ$3=8,Лист9!$AQ$3=9,Лист9!$AQ$3=10),U47,)))))</f>
        <v>18</v>
      </c>
      <c r="AD47" s="134">
        <f>IF(Лист9!$AQ$3=1,B47,IF(Лист9!$AQ$3=2,C47,IF(Лист9!$AQ$3=3,H47,IF(Лист9!$AQ$3=4,I47,IF(Лист9!$AQ$3=5,N47,IF(Лист9!$AQ$3=6,R47,IF(Лист9!$AQ$3=7,V47,)))))))</f>
        <v>13.976000000000001</v>
      </c>
      <c r="AE47" s="2">
        <f>IF(Лист9!$AQ$3=8,W47,IF(Лист9!$AQ$3=9,X47,IF(Лист9!$AQ$3=10,Y47,)))</f>
        <v>0</v>
      </c>
      <c r="AF47" s="2">
        <f t="shared" si="0"/>
        <v>13.976000000000001</v>
      </c>
      <c r="AG47" s="112"/>
      <c r="AH47" s="112"/>
      <c r="AI47" s="112"/>
      <c r="AJ47" s="112"/>
      <c r="AK47" s="112"/>
      <c r="AL47" s="112"/>
      <c r="AM47" s="112"/>
    </row>
    <row r="48" spans="1:39" x14ac:dyDescent="0.2">
      <c r="A48" s="74">
        <v>20</v>
      </c>
      <c r="B48" s="75">
        <v>16.361000000000001</v>
      </c>
      <c r="C48" s="75">
        <v>17.155999999999999</v>
      </c>
      <c r="D48" s="75">
        <v>16.157</v>
      </c>
      <c r="E48" s="62"/>
      <c r="F48" s="62"/>
      <c r="G48" s="126">
        <v>20</v>
      </c>
      <c r="H48" s="75">
        <v>12.43</v>
      </c>
      <c r="I48" s="126">
        <v>12.84</v>
      </c>
      <c r="J48" s="75"/>
      <c r="K48" s="62"/>
      <c r="L48" s="64"/>
      <c r="M48" s="74" t="s">
        <v>20</v>
      </c>
      <c r="N48" s="75" t="s">
        <v>20</v>
      </c>
      <c r="O48" s="124"/>
      <c r="P48" s="124"/>
      <c r="Q48" s="74" t="s">
        <v>20</v>
      </c>
      <c r="R48" s="75" t="s">
        <v>20</v>
      </c>
      <c r="S48" s="62"/>
      <c r="T48" s="62"/>
      <c r="U48" s="127">
        <v>27</v>
      </c>
      <c r="V48" s="127">
        <v>33.14</v>
      </c>
      <c r="W48" s="127">
        <v>30.1</v>
      </c>
      <c r="X48" s="127">
        <v>56.67</v>
      </c>
      <c r="Y48" s="127">
        <v>73.709999999999994</v>
      </c>
      <c r="AC48" s="134">
        <f>IF(OR(Лист9!$AQ$3=1,Лист9!$AQ$3=2),A48,IF(OR(Лист9!$AQ$3=3,Лист9!$AQ$3=4),G48,IF(Лист9!$AQ$3=5,M48,IF(Лист9!$AQ$3=6,Q48,IF(OR(Лист9!$AQ$3=7,Лист9!$AQ$3=8,Лист9!$AQ$3=9,Лист9!$AQ$3=10),U48,)))))</f>
        <v>20</v>
      </c>
      <c r="AD48" s="134">
        <f>IF(Лист9!$AQ$3=1,B48,IF(Лист9!$AQ$3=2,C48,IF(Лист9!$AQ$3=3,H48,IF(Лист9!$AQ$3=4,I48,IF(Лист9!$AQ$3=5,N48,IF(Лист9!$AQ$3=6,R48,IF(Лист9!$AQ$3=7,V48,)))))))</f>
        <v>16.361000000000001</v>
      </c>
      <c r="AE48" s="2">
        <f>IF(Лист9!$AQ$3=8,W48,IF(Лист9!$AQ$3=9,X48,IF(Лист9!$AQ$3=10,Y48,)))</f>
        <v>0</v>
      </c>
      <c r="AF48" s="2">
        <f t="shared" si="0"/>
        <v>16.361000000000001</v>
      </c>
      <c r="AG48" s="112"/>
      <c r="AH48" s="112"/>
      <c r="AI48" s="112"/>
      <c r="AJ48" s="112"/>
      <c r="AK48" s="112"/>
      <c r="AL48" s="112"/>
      <c r="AM48" s="112"/>
    </row>
    <row r="49" spans="1:39" x14ac:dyDescent="0.2">
      <c r="A49" s="74">
        <v>22</v>
      </c>
      <c r="B49" s="75">
        <v>17.47</v>
      </c>
      <c r="C49" s="75">
        <v>18.338999999999999</v>
      </c>
      <c r="D49" s="75">
        <v>17.285</v>
      </c>
      <c r="E49" s="62"/>
      <c r="F49" s="62"/>
      <c r="G49" s="126">
        <v>22</v>
      </c>
      <c r="H49" s="75">
        <v>14.67</v>
      </c>
      <c r="I49" s="126">
        <v>15.22</v>
      </c>
      <c r="J49" s="75"/>
      <c r="K49" s="62"/>
      <c r="L49" s="64"/>
      <c r="M49" s="74" t="s">
        <v>20</v>
      </c>
      <c r="N49" s="75" t="s">
        <v>20</v>
      </c>
      <c r="O49" s="124"/>
      <c r="P49" s="124"/>
      <c r="Q49" s="74" t="s">
        <v>20</v>
      </c>
      <c r="R49" s="75" t="s">
        <v>20</v>
      </c>
      <c r="S49" s="62"/>
      <c r="T49" s="62"/>
      <c r="U49" s="127">
        <v>30</v>
      </c>
      <c r="V49" s="127">
        <v>46.14</v>
      </c>
      <c r="W49" s="127">
        <v>39.049999999999997</v>
      </c>
      <c r="X49" s="127">
        <v>79.8</v>
      </c>
      <c r="Y49" s="127">
        <v>101.1</v>
      </c>
      <c r="AC49" s="134">
        <f>IF(OR(Лист9!$AQ$3=1,Лист9!$AQ$3=2),A49,IF(OR(Лист9!$AQ$3=3,Лист9!$AQ$3=4),G49,IF(Лист9!$AQ$3=5,M49,IF(Лист9!$AQ$3=6,Q49,IF(OR(Лист9!$AQ$3=7,Лист9!$AQ$3=8,Лист9!$AQ$3=9,Лист9!$AQ$3=10),U49,)))))</f>
        <v>22</v>
      </c>
      <c r="AD49" s="134">
        <f>IF(Лист9!$AQ$3=1,B49,IF(Лист9!$AQ$3=2,C49,IF(Лист9!$AQ$3=3,H49,IF(Лист9!$AQ$3=4,I49,IF(Лист9!$AQ$3=5,N49,IF(Лист9!$AQ$3=6,R49,IF(Лист9!$AQ$3=7,V49,)))))))</f>
        <v>17.47</v>
      </c>
      <c r="AE49" s="2">
        <f>IF(Лист9!$AQ$3=8,W49,IF(Лист9!$AQ$3=9,X49,IF(Лист9!$AQ$3=10,Y49,)))</f>
        <v>0</v>
      </c>
      <c r="AF49" s="2">
        <f t="shared" si="0"/>
        <v>17.47</v>
      </c>
      <c r="AG49" s="112"/>
      <c r="AH49" s="112"/>
      <c r="AI49" s="112"/>
      <c r="AJ49" s="112"/>
      <c r="AK49" s="112"/>
      <c r="AL49" s="112"/>
      <c r="AM49" s="112"/>
    </row>
    <row r="50" spans="1:39" x14ac:dyDescent="0.2">
      <c r="A50" s="74">
        <v>24</v>
      </c>
      <c r="B50" s="75">
        <v>31.058</v>
      </c>
      <c r="C50" s="75">
        <v>32.314999999999998</v>
      </c>
      <c r="D50" s="75">
        <v>30.210999999999999</v>
      </c>
      <c r="E50" s="62"/>
      <c r="F50" s="62"/>
      <c r="G50" s="126">
        <v>24</v>
      </c>
      <c r="H50" s="126">
        <v>20.84</v>
      </c>
      <c r="I50" s="75">
        <v>22.59</v>
      </c>
      <c r="J50" s="75"/>
      <c r="K50" s="62"/>
      <c r="L50" s="64"/>
      <c r="M50" s="74" t="s">
        <v>20</v>
      </c>
      <c r="N50" s="75" t="s">
        <v>20</v>
      </c>
      <c r="O50" s="124"/>
      <c r="P50" s="124"/>
      <c r="Q50" s="74" t="s">
        <v>20</v>
      </c>
      <c r="R50" s="75" t="s">
        <v>20</v>
      </c>
      <c r="S50" s="62"/>
      <c r="T50" s="62"/>
      <c r="U50" s="127">
        <v>33</v>
      </c>
      <c r="V50" s="127">
        <v>65.069999999999993</v>
      </c>
      <c r="W50" s="127">
        <v>49.52</v>
      </c>
      <c r="X50" s="127" t="s">
        <v>20</v>
      </c>
      <c r="Y50" s="127" t="s">
        <v>20</v>
      </c>
      <c r="AC50" s="134">
        <f>IF(OR(Лист9!$AQ$3=1,Лист9!$AQ$3=2),A50,IF(OR(Лист9!$AQ$3=3,Лист9!$AQ$3=4),G50,IF(Лист9!$AQ$3=5,M50,IF(Лист9!$AQ$3=6,Q50,IF(OR(Лист9!$AQ$3=7,Лист9!$AQ$3=8,Лист9!$AQ$3=9,Лист9!$AQ$3=10),U50,)))))</f>
        <v>24</v>
      </c>
      <c r="AD50" s="134">
        <f>IF(Лист9!$AQ$3=1,B50,IF(Лист9!$AQ$3=2,C50,IF(Лист9!$AQ$3=3,H50,IF(Лист9!$AQ$3=4,I50,IF(Лист9!$AQ$3=5,N50,IF(Лист9!$AQ$3=6,R50,IF(Лист9!$AQ$3=7,V50,)))))))</f>
        <v>31.058</v>
      </c>
      <c r="AE50" s="2">
        <f>IF(Лист9!$AQ$3=8,W50,IF(Лист9!$AQ$3=9,X50,IF(Лист9!$AQ$3=10,Y50,)))</f>
        <v>0</v>
      </c>
      <c r="AF50" s="2">
        <f t="shared" si="0"/>
        <v>31.058</v>
      </c>
      <c r="AG50" s="112"/>
      <c r="AH50" s="112"/>
      <c r="AI50" s="112"/>
      <c r="AJ50" s="112"/>
      <c r="AK50" s="112"/>
      <c r="AL50" s="112"/>
      <c r="AM50" s="112"/>
    </row>
    <row r="51" spans="1:39" x14ac:dyDescent="0.2">
      <c r="A51" s="74">
        <v>27</v>
      </c>
      <c r="B51" s="75">
        <v>39.438000000000002</v>
      </c>
      <c r="C51" s="75">
        <v>42.298000000000002</v>
      </c>
      <c r="D51" s="75">
        <v>39.898000000000003</v>
      </c>
      <c r="E51" s="62"/>
      <c r="F51" s="62"/>
      <c r="G51" s="126">
        <v>27</v>
      </c>
      <c r="H51" s="126">
        <v>25.54</v>
      </c>
      <c r="I51" s="75">
        <v>28.67</v>
      </c>
      <c r="J51" s="75"/>
      <c r="K51" s="62"/>
      <c r="L51" s="64"/>
      <c r="M51" s="74" t="s">
        <v>20</v>
      </c>
      <c r="N51" s="75" t="s">
        <v>20</v>
      </c>
      <c r="O51" s="124"/>
      <c r="P51" s="124"/>
      <c r="Q51" s="74" t="s">
        <v>20</v>
      </c>
      <c r="R51" s="75" t="s">
        <v>20</v>
      </c>
      <c r="S51" s="62"/>
      <c r="T51" s="62"/>
      <c r="U51" s="127">
        <v>36</v>
      </c>
      <c r="V51" s="127">
        <v>69.510000000000005</v>
      </c>
      <c r="W51" s="127">
        <v>70.989999999999995</v>
      </c>
      <c r="X51" s="127">
        <v>115.9</v>
      </c>
      <c r="Y51" s="127">
        <v>173.9</v>
      </c>
      <c r="AC51" s="134">
        <f>IF(OR(Лист9!$AQ$3=1,Лист9!$AQ$3=2),A51,IF(OR(Лист9!$AQ$3=3,Лист9!$AQ$3=4),G51,IF(Лист9!$AQ$3=5,M51,IF(Лист9!$AQ$3=6,Q51,IF(OR(Лист9!$AQ$3=7,Лист9!$AQ$3=8,Лист9!$AQ$3=9,Лист9!$AQ$3=10),U51,)))))</f>
        <v>27</v>
      </c>
      <c r="AD51" s="134">
        <f>IF(Лист9!$AQ$3=1,B51,IF(Лист9!$AQ$3=2,C51,IF(Лист9!$AQ$3=3,H51,IF(Лист9!$AQ$3=4,I51,IF(Лист9!$AQ$3=5,N51,IF(Лист9!$AQ$3=6,R51,IF(Лист9!$AQ$3=7,V51,)))))))</f>
        <v>39.438000000000002</v>
      </c>
      <c r="AE51" s="2">
        <f>IF(Лист9!$AQ$3=8,W51,IF(Лист9!$AQ$3=9,X51,IF(Лист9!$AQ$3=10,Y51,)))</f>
        <v>0</v>
      </c>
      <c r="AF51" s="2">
        <f t="shared" si="0"/>
        <v>39.438000000000002</v>
      </c>
      <c r="AG51" s="112"/>
      <c r="AH51" s="112"/>
      <c r="AI51" s="112"/>
      <c r="AJ51" s="112"/>
      <c r="AK51" s="112"/>
      <c r="AL51" s="112"/>
      <c r="AM51" s="112"/>
    </row>
    <row r="52" spans="1:39" x14ac:dyDescent="0.2">
      <c r="A52" s="74">
        <v>30</v>
      </c>
      <c r="B52" s="75">
        <v>50.456000000000003</v>
      </c>
      <c r="C52" s="75">
        <v>53.612000000000002</v>
      </c>
      <c r="D52" s="75">
        <v>50.917000000000002</v>
      </c>
      <c r="E52" s="62"/>
      <c r="F52" s="62"/>
      <c r="G52" s="126">
        <v>30</v>
      </c>
      <c r="H52" s="126">
        <v>34.79</v>
      </c>
      <c r="I52" s="75">
        <v>38.299999999999997</v>
      </c>
      <c r="J52" s="75"/>
      <c r="K52" s="62"/>
      <c r="L52" s="64"/>
      <c r="M52" s="74" t="s">
        <v>20</v>
      </c>
      <c r="N52" s="75" t="s">
        <v>20</v>
      </c>
      <c r="O52" s="124"/>
      <c r="P52" s="124"/>
      <c r="Q52" s="74" t="s">
        <v>20</v>
      </c>
      <c r="R52" s="75" t="s">
        <v>20</v>
      </c>
      <c r="S52" s="62"/>
      <c r="T52" s="62"/>
      <c r="U52" s="127">
        <v>39</v>
      </c>
      <c r="V52" s="127">
        <v>73.900000000000006</v>
      </c>
      <c r="W52" s="127">
        <v>86.37</v>
      </c>
      <c r="X52" s="127" t="s">
        <v>20</v>
      </c>
      <c r="Y52" s="127" t="s">
        <v>20</v>
      </c>
      <c r="AC52" s="134">
        <f>IF(OR(Лист9!$AQ$3=1,Лист9!$AQ$3=2),A52,IF(OR(Лист9!$AQ$3=3,Лист9!$AQ$3=4),G52,IF(Лист9!$AQ$3=5,M52,IF(Лист9!$AQ$3=6,Q52,IF(OR(Лист9!$AQ$3=7,Лист9!$AQ$3=8,Лист9!$AQ$3=9,Лист9!$AQ$3=10),U52,)))))</f>
        <v>30</v>
      </c>
      <c r="AD52" s="134">
        <f>IF(Лист9!$AQ$3=1,B52,IF(Лист9!$AQ$3=2,C52,IF(Лист9!$AQ$3=3,H52,IF(Лист9!$AQ$3=4,I52,IF(Лист9!$AQ$3=5,N52,IF(Лист9!$AQ$3=6,R52,IF(Лист9!$AQ$3=7,V52,)))))))</f>
        <v>50.456000000000003</v>
      </c>
      <c r="AE52" s="2">
        <f>IF(Лист9!$AQ$3=8,W52,IF(Лист9!$AQ$3=9,X52,IF(Лист9!$AQ$3=10,Y52,)))</f>
        <v>0</v>
      </c>
      <c r="AF52" s="2">
        <f t="shared" si="0"/>
        <v>50.456000000000003</v>
      </c>
      <c r="AG52" s="112"/>
      <c r="AH52" s="112"/>
      <c r="AI52" s="112"/>
      <c r="AJ52" s="112"/>
      <c r="AK52" s="112"/>
      <c r="AL52" s="112"/>
      <c r="AM52" s="112"/>
    </row>
    <row r="53" spans="1:39" x14ac:dyDescent="0.2">
      <c r="A53" s="74">
        <v>33</v>
      </c>
      <c r="B53" s="75" t="s">
        <v>20</v>
      </c>
      <c r="C53" s="75">
        <v>75.302999999999997</v>
      </c>
      <c r="D53" s="75">
        <v>70.808999999999997</v>
      </c>
      <c r="E53" s="62"/>
      <c r="F53" s="62"/>
      <c r="G53" s="126">
        <v>36</v>
      </c>
      <c r="H53" s="126">
        <v>64.09</v>
      </c>
      <c r="I53" s="75">
        <v>68.8</v>
      </c>
      <c r="J53" s="75"/>
      <c r="K53" s="62"/>
      <c r="L53" s="64"/>
      <c r="M53" s="74" t="s">
        <v>20</v>
      </c>
      <c r="N53" s="75" t="s">
        <v>20</v>
      </c>
      <c r="O53" s="124"/>
      <c r="P53" s="124"/>
      <c r="Q53" s="74" t="s">
        <v>20</v>
      </c>
      <c r="R53" s="75" t="s">
        <v>20</v>
      </c>
      <c r="S53" s="62"/>
      <c r="T53" s="62"/>
      <c r="U53" s="127">
        <v>42</v>
      </c>
      <c r="V53" s="127">
        <v>113.9</v>
      </c>
      <c r="W53" s="127">
        <v>103.8</v>
      </c>
      <c r="X53" s="127">
        <v>195.2</v>
      </c>
      <c r="Y53" s="127" t="s">
        <v>20</v>
      </c>
      <c r="AC53" s="134">
        <f>IF(OR(Лист9!$AQ$3=1,Лист9!$AQ$3=2),A53,IF(OR(Лист9!$AQ$3=3,Лист9!$AQ$3=4),G53,IF(Лист9!$AQ$3=5,M53,IF(Лист9!$AQ$3=6,Q53,IF(OR(Лист9!$AQ$3=7,Лист9!$AQ$3=8,Лист9!$AQ$3=9,Лист9!$AQ$3=10),U53,)))))</f>
        <v>33</v>
      </c>
      <c r="AD53" s="134" t="str">
        <f>IF(Лист9!$AQ$3=1,B53,IF(Лист9!$AQ$3=2,C53,IF(Лист9!$AQ$3=3,H53,IF(Лист9!$AQ$3=4,I53,IF(Лист9!$AQ$3=5,N53,IF(Лист9!$AQ$3=6,R53,IF(Лист9!$AQ$3=7,V53,)))))))</f>
        <v>-</v>
      </c>
      <c r="AE53" s="2">
        <f>IF(Лист9!$AQ$3=8,W53,IF(Лист9!$AQ$3=9,X53,IF(Лист9!$AQ$3=10,Y53,)))</f>
        <v>0</v>
      </c>
      <c r="AF53" s="2" t="str">
        <f t="shared" si="0"/>
        <v>-</v>
      </c>
      <c r="AG53" s="112"/>
      <c r="AH53" s="112"/>
      <c r="AI53" s="112"/>
      <c r="AJ53" s="112"/>
      <c r="AK53" s="112"/>
      <c r="AL53" s="112"/>
      <c r="AM53" s="112"/>
    </row>
    <row r="54" spans="1:39" x14ac:dyDescent="0.2">
      <c r="A54" s="74">
        <v>36</v>
      </c>
      <c r="B54" s="75">
        <v>87.35</v>
      </c>
      <c r="C54" s="75">
        <v>92.033000000000001</v>
      </c>
      <c r="D54" s="75">
        <v>87.078000000000003</v>
      </c>
      <c r="E54" s="62"/>
      <c r="F54" s="62"/>
      <c r="G54" s="126">
        <v>42</v>
      </c>
      <c r="H54" s="126">
        <v>82.24</v>
      </c>
      <c r="I54" s="75" t="s">
        <v>20</v>
      </c>
      <c r="J54" s="75"/>
      <c r="K54" s="62"/>
      <c r="L54" s="64"/>
      <c r="M54" s="74" t="s">
        <v>20</v>
      </c>
      <c r="N54" s="75" t="s">
        <v>20</v>
      </c>
      <c r="O54" s="124"/>
      <c r="P54" s="124"/>
      <c r="Q54" s="74" t="s">
        <v>20</v>
      </c>
      <c r="R54" s="75" t="s">
        <v>20</v>
      </c>
      <c r="S54" s="62"/>
      <c r="T54" s="62"/>
      <c r="U54" s="127">
        <v>45</v>
      </c>
      <c r="V54" s="127">
        <v>120.1</v>
      </c>
      <c r="W54" s="127">
        <v>123.5</v>
      </c>
      <c r="X54" s="127" t="s">
        <v>20</v>
      </c>
      <c r="Y54" s="127" t="s">
        <v>20</v>
      </c>
      <c r="AC54" s="134">
        <f>IF(OR(Лист9!$AQ$3=1,Лист9!$AQ$3=2),A54,IF(OR(Лист9!$AQ$3=3,Лист9!$AQ$3=4),G54,IF(Лист9!$AQ$3=5,M54,IF(Лист9!$AQ$3=6,Q54,IF(OR(Лист9!$AQ$3=7,Лист9!$AQ$3=8,Лист9!$AQ$3=9,Лист9!$AQ$3=10),U54,)))))</f>
        <v>36</v>
      </c>
      <c r="AD54" s="134">
        <f>IF(Лист9!$AQ$3=1,B54,IF(Лист9!$AQ$3=2,C54,IF(Лист9!$AQ$3=3,H54,IF(Лист9!$AQ$3=4,I54,IF(Лист9!$AQ$3=5,N54,IF(Лист9!$AQ$3=6,R54,IF(Лист9!$AQ$3=7,V54,)))))))</f>
        <v>87.35</v>
      </c>
      <c r="AE54" s="2">
        <f>IF(Лист9!$AQ$3=8,W54,IF(Лист9!$AQ$3=9,X54,IF(Лист9!$AQ$3=10,Y54,)))</f>
        <v>0</v>
      </c>
      <c r="AF54" s="2">
        <f t="shared" si="0"/>
        <v>87.35</v>
      </c>
      <c r="AG54" s="112"/>
      <c r="AH54" s="112"/>
      <c r="AI54" s="112"/>
      <c r="AJ54" s="112"/>
      <c r="AK54" s="112"/>
      <c r="AL54" s="112"/>
      <c r="AM54" s="112"/>
    </row>
    <row r="55" spans="1:39" x14ac:dyDescent="0.2">
      <c r="A55" s="74">
        <v>39</v>
      </c>
      <c r="B55" s="75" t="s">
        <v>20</v>
      </c>
      <c r="C55" s="75">
        <v>132.51300000000001</v>
      </c>
      <c r="D55" s="75">
        <v>124.748</v>
      </c>
      <c r="E55" s="62"/>
      <c r="F55" s="62"/>
      <c r="G55" s="126">
        <v>48</v>
      </c>
      <c r="H55" s="75">
        <v>168.54</v>
      </c>
      <c r="I55" s="75" t="s">
        <v>20</v>
      </c>
      <c r="J55" s="75"/>
      <c r="K55" s="62"/>
      <c r="L55" s="64"/>
      <c r="M55" s="74" t="s">
        <v>20</v>
      </c>
      <c r="N55" s="75" t="s">
        <v>20</v>
      </c>
      <c r="O55" s="124"/>
      <c r="P55" s="124"/>
      <c r="Q55" s="74" t="s">
        <v>20</v>
      </c>
      <c r="R55" s="75" t="s">
        <v>20</v>
      </c>
      <c r="S55" s="62"/>
      <c r="T55" s="62"/>
      <c r="U55" s="127">
        <v>48</v>
      </c>
      <c r="V55" s="127">
        <v>126.3</v>
      </c>
      <c r="W55" s="127">
        <v>145.4</v>
      </c>
      <c r="X55" s="127" t="s">
        <v>20</v>
      </c>
      <c r="Y55" s="127" t="s">
        <v>20</v>
      </c>
      <c r="AC55" s="134">
        <f>IF(OR(Лист9!$AQ$3=1,Лист9!$AQ$3=2),A55,IF(OR(Лист9!$AQ$3=3,Лист9!$AQ$3=4),G55,IF(Лист9!$AQ$3=5,M55,IF(Лист9!$AQ$3=6,Q55,IF(OR(Лист9!$AQ$3=7,Лист9!$AQ$3=8,Лист9!$AQ$3=9,Лист9!$AQ$3=10),U55,)))))</f>
        <v>39</v>
      </c>
      <c r="AD55" s="134" t="str">
        <f>IF(Лист9!$AQ$3=1,B55,IF(Лист9!$AQ$3=2,C55,IF(Лист9!$AQ$3=3,H55,IF(Лист9!$AQ$3=4,I55,IF(Лист9!$AQ$3=5,N55,IF(Лист9!$AQ$3=6,R55,IF(Лист9!$AQ$3=7,V55,)))))))</f>
        <v>-</v>
      </c>
      <c r="AE55" s="2">
        <f>IF(Лист9!$AQ$3=8,W55,IF(Лист9!$AQ$3=9,X55,IF(Лист9!$AQ$3=10,Y55,)))</f>
        <v>0</v>
      </c>
      <c r="AF55" s="2" t="str">
        <f t="shared" si="0"/>
        <v>-</v>
      </c>
      <c r="AG55" s="112"/>
      <c r="AH55" s="112"/>
      <c r="AI55" s="112"/>
      <c r="AJ55" s="112"/>
      <c r="AK55" s="112"/>
      <c r="AL55" s="112"/>
      <c r="AM55" s="112"/>
    </row>
    <row r="56" spans="1:39" x14ac:dyDescent="0.2">
      <c r="A56" s="107">
        <v>42</v>
      </c>
      <c r="B56" s="108">
        <v>175.08799999999999</v>
      </c>
      <c r="C56" s="108">
        <v>182.68</v>
      </c>
      <c r="D56" s="108">
        <v>171.256</v>
      </c>
      <c r="G56" s="107" t="s">
        <v>20</v>
      </c>
      <c r="H56" s="108" t="s">
        <v>20</v>
      </c>
      <c r="I56" s="108" t="s">
        <v>20</v>
      </c>
      <c r="J56" s="108"/>
      <c r="L56" s="16"/>
      <c r="M56" s="107" t="s">
        <v>20</v>
      </c>
      <c r="N56" s="108" t="s">
        <v>20</v>
      </c>
      <c r="O56" s="16"/>
      <c r="P56" s="16"/>
      <c r="Q56" s="107" t="s">
        <v>20</v>
      </c>
      <c r="R56" s="108" t="s">
        <v>20</v>
      </c>
      <c r="U56" s="1" t="s">
        <v>20</v>
      </c>
      <c r="V56" s="1" t="s">
        <v>20</v>
      </c>
      <c r="W56" s="1" t="s">
        <v>20</v>
      </c>
      <c r="X56" s="127" t="s">
        <v>20</v>
      </c>
      <c r="Y56" s="127" t="s">
        <v>20</v>
      </c>
      <c r="AC56" s="134">
        <f>IF(OR(Лист9!$AQ$3=1,Лист9!$AQ$3=2),A56,IF(OR(Лист9!$AQ$3=3,Лист9!$AQ$3=4),G56,IF(Лист9!$AQ$3=5,M56,IF(Лист9!$AQ$3=6,Q56,IF(OR(Лист9!$AQ$3=7,Лист9!$AQ$3=8,Лист9!$AQ$3=9,Лист9!$AQ$3=10),U56,)))))</f>
        <v>42</v>
      </c>
      <c r="AD56" s="134">
        <f>IF(Лист9!$AQ$3=1,B56,IF(Лист9!$AQ$3=2,C56,IF(Лист9!$AQ$3=3,H56,IF(Лист9!$AQ$3=4,I56,IF(Лист9!$AQ$3=5,N56,IF(Лист9!$AQ$3=6,R56,IF(Лист9!$AQ$3=7,V56,)))))))</f>
        <v>175.08799999999999</v>
      </c>
      <c r="AE56" s="2">
        <f>IF(Лист9!$AQ$3=8,W56,IF(Лист9!$AQ$3=9,X56,IF(Лист9!$AQ$3=10,Y56,)))</f>
        <v>0</v>
      </c>
      <c r="AF56" s="2">
        <f t="shared" si="0"/>
        <v>175.08799999999999</v>
      </c>
      <c r="AH56" s="113"/>
      <c r="AI56" s="113"/>
      <c r="AJ56" s="113"/>
      <c r="AK56" s="113"/>
      <c r="AL56" s="113"/>
      <c r="AM56" s="113"/>
    </row>
    <row r="57" spans="1:39" x14ac:dyDescent="0.2">
      <c r="A57" s="107">
        <v>48</v>
      </c>
      <c r="B57" s="108">
        <v>283.95600000000002</v>
      </c>
      <c r="C57" s="108">
        <v>294.01299999999998</v>
      </c>
      <c r="D57" s="108">
        <v>276.39699999999999</v>
      </c>
      <c r="G57" s="107" t="s">
        <v>20</v>
      </c>
      <c r="H57" s="108" t="s">
        <v>20</v>
      </c>
      <c r="I57" s="108" t="s">
        <v>20</v>
      </c>
      <c r="J57" s="108"/>
      <c r="M57" s="107" t="s">
        <v>20</v>
      </c>
      <c r="N57" s="108" t="s">
        <v>20</v>
      </c>
      <c r="Q57" s="107" t="s">
        <v>20</v>
      </c>
      <c r="R57" s="108" t="s">
        <v>20</v>
      </c>
      <c r="U57" s="1" t="s">
        <v>20</v>
      </c>
      <c r="V57" s="1" t="s">
        <v>20</v>
      </c>
      <c r="W57" s="1" t="s">
        <v>20</v>
      </c>
      <c r="X57" s="127" t="s">
        <v>20</v>
      </c>
      <c r="Y57" s="127" t="s">
        <v>20</v>
      </c>
      <c r="AC57" s="134">
        <f>IF(OR(Лист9!$AQ$3=1,Лист9!$AQ$3=2),A57,IF(OR(Лист9!$AQ$3=3,Лист9!$AQ$3=4),G57,IF(Лист9!$AQ$3=5,M57,IF(Лист9!$AQ$3=6,Q57,IF(OR(Лист9!$AQ$3=7,Лист9!$AQ$3=8,Лист9!$AQ$3=9,Лист9!$AQ$3=10),U57,)))))</f>
        <v>48</v>
      </c>
      <c r="AD57" s="134">
        <f>IF(Лист9!$AQ$3=1,B57,IF(Лист9!$AQ$3=2,C57,IF(Лист9!$AQ$3=3,H57,IF(Лист9!$AQ$3=4,I57,IF(Лист9!$AQ$3=5,N57,IF(Лист9!$AQ$3=6,R57,IF(Лист9!$AQ$3=7,V57,)))))))</f>
        <v>283.95600000000002</v>
      </c>
      <c r="AE57" s="2">
        <f>IF(Лист9!$AQ$3=8,W57,IF(Лист9!$AQ$3=9,X57,IF(Лист9!$AQ$3=10,Y57,)))</f>
        <v>0</v>
      </c>
      <c r="AF57" s="2">
        <f t="shared" si="0"/>
        <v>283.95600000000002</v>
      </c>
      <c r="AH57" s="113"/>
      <c r="AI57" s="113"/>
      <c r="AJ57" s="113"/>
      <c r="AK57" s="113"/>
      <c r="AL57" s="113"/>
      <c r="AM57" s="113"/>
    </row>
    <row r="58" spans="1:39" x14ac:dyDescent="0.2">
      <c r="A58" s="47"/>
      <c r="AH58" s="113"/>
      <c r="AI58" s="113"/>
      <c r="AJ58" s="113"/>
      <c r="AK58" s="113"/>
      <c r="AL58" s="113"/>
      <c r="AM58" s="113"/>
    </row>
    <row r="59" spans="1:39" ht="51" x14ac:dyDescent="0.2">
      <c r="A59" s="47" t="s">
        <v>110</v>
      </c>
      <c r="AH59" s="113"/>
      <c r="AI59" s="113"/>
      <c r="AJ59" s="113"/>
      <c r="AK59" s="113"/>
      <c r="AL59" s="113"/>
      <c r="AM59" s="113"/>
    </row>
    <row r="60" spans="1:39" ht="25.5" x14ac:dyDescent="0.2">
      <c r="A60" s="47" t="s">
        <v>111</v>
      </c>
      <c r="AH60" s="113"/>
      <c r="AI60" s="113"/>
      <c r="AJ60" s="113"/>
      <c r="AK60" s="113"/>
      <c r="AL60" s="113"/>
      <c r="AM60" s="113"/>
    </row>
    <row r="61" spans="1:39" ht="25.5" x14ac:dyDescent="0.2">
      <c r="A61" s="47" t="s">
        <v>112</v>
      </c>
      <c r="AH61" s="113"/>
      <c r="AI61" s="113"/>
      <c r="AJ61" s="113"/>
      <c r="AK61" s="113"/>
      <c r="AL61" s="113"/>
      <c r="AM61" s="113"/>
    </row>
    <row r="62" spans="1:39" ht="25.5" x14ac:dyDescent="0.2">
      <c r="A62" s="47" t="s">
        <v>113</v>
      </c>
      <c r="AH62" s="113"/>
      <c r="AI62" s="113"/>
      <c r="AJ62" s="113"/>
      <c r="AK62" s="113"/>
      <c r="AL62" s="113"/>
      <c r="AM62" s="113"/>
    </row>
    <row r="63" spans="1:39" x14ac:dyDescent="0.2">
      <c r="AH63" s="113"/>
      <c r="AI63" s="113"/>
      <c r="AJ63" s="113"/>
      <c r="AK63" s="113"/>
      <c r="AL63" s="113"/>
      <c r="AM63" s="113"/>
    </row>
    <row r="64" spans="1:39" ht="15.75" x14ac:dyDescent="0.25">
      <c r="G64" s="30"/>
      <c r="AH64" s="113"/>
      <c r="AI64" s="113"/>
      <c r="AJ64" s="113"/>
      <c r="AK64" s="113"/>
      <c r="AL64" s="113"/>
      <c r="AM64" s="113"/>
    </row>
    <row r="65" spans="6:39" x14ac:dyDescent="0.2">
      <c r="AH65" s="113"/>
      <c r="AI65" s="113"/>
      <c r="AJ65" s="113"/>
      <c r="AK65" s="113"/>
      <c r="AL65" s="113"/>
      <c r="AM65" s="113"/>
    </row>
    <row r="66" spans="6:39" x14ac:dyDescent="0.2">
      <c r="AH66" s="113"/>
      <c r="AI66" s="113"/>
      <c r="AJ66" s="113"/>
      <c r="AK66" s="113"/>
      <c r="AL66" s="113"/>
      <c r="AM66" s="113"/>
    </row>
    <row r="67" spans="6:39" x14ac:dyDescent="0.2">
      <c r="AH67" s="113"/>
      <c r="AI67" s="113"/>
      <c r="AJ67" s="113"/>
      <c r="AK67" s="113"/>
      <c r="AL67" s="113"/>
      <c r="AM67" s="113"/>
    </row>
    <row r="68" spans="6:39" x14ac:dyDescent="0.2">
      <c r="F68" s="16"/>
      <c r="G68" s="26"/>
      <c r="H68" s="26"/>
      <c r="I68" s="26"/>
      <c r="J68" s="26"/>
      <c r="K68" s="26"/>
      <c r="L68" s="26"/>
      <c r="M68" s="26"/>
      <c r="AH68" s="113"/>
      <c r="AI68" s="113"/>
      <c r="AJ68" s="113"/>
      <c r="AK68" s="113"/>
      <c r="AL68" s="113"/>
      <c r="AM68" s="113"/>
    </row>
    <row r="69" spans="6:39" x14ac:dyDescent="0.2">
      <c r="F69" s="16"/>
      <c r="G69" s="44"/>
      <c r="H69" s="26"/>
      <c r="I69" s="26"/>
      <c r="J69" s="26"/>
      <c r="K69" s="44"/>
      <c r="L69" s="26"/>
      <c r="M69" s="26"/>
      <c r="AH69" s="113"/>
      <c r="AI69" s="113"/>
      <c r="AJ69" s="113"/>
      <c r="AK69" s="113"/>
      <c r="AL69" s="113"/>
      <c r="AM69" s="113"/>
    </row>
    <row r="70" spans="6:39" x14ac:dyDescent="0.2">
      <c r="F70" s="16"/>
      <c r="G70" s="26"/>
      <c r="H70" s="26"/>
      <c r="I70" s="26"/>
      <c r="J70" s="26"/>
      <c r="K70" s="26"/>
      <c r="L70" s="26"/>
      <c r="M70" s="26"/>
      <c r="AH70" s="113"/>
      <c r="AI70" s="113"/>
      <c r="AJ70" s="113"/>
      <c r="AK70" s="113"/>
      <c r="AL70" s="113"/>
      <c r="AM70" s="113"/>
    </row>
    <row r="71" spans="6:39" x14ac:dyDescent="0.2">
      <c r="F71" s="16"/>
      <c r="G71" s="26"/>
      <c r="H71" s="26"/>
      <c r="I71" s="26"/>
      <c r="J71" s="26"/>
      <c r="K71" s="26"/>
      <c r="L71" s="26"/>
      <c r="M71" s="26"/>
      <c r="AH71" s="113"/>
      <c r="AI71" s="113"/>
      <c r="AJ71" s="113"/>
      <c r="AK71" s="113"/>
      <c r="AL71" s="113"/>
      <c r="AM71" s="113"/>
    </row>
    <row r="72" spans="6:39" x14ac:dyDescent="0.2">
      <c r="F72" s="16"/>
      <c r="G72" s="41"/>
      <c r="H72" s="41"/>
      <c r="I72" s="41"/>
      <c r="J72" s="41"/>
      <c r="K72" s="26"/>
      <c r="L72" s="26"/>
      <c r="M72" s="26"/>
      <c r="AH72" s="113"/>
      <c r="AI72" s="113"/>
      <c r="AJ72" s="113"/>
      <c r="AK72" s="113"/>
      <c r="AL72" s="113"/>
      <c r="AM72" s="113"/>
    </row>
    <row r="73" spans="6:39" x14ac:dyDescent="0.2">
      <c r="F73" s="16"/>
      <c r="G73" s="51"/>
      <c r="H73" s="41"/>
      <c r="I73" s="26"/>
      <c r="J73" s="140"/>
      <c r="K73" s="100"/>
      <c r="L73" s="26"/>
      <c r="M73" s="26"/>
      <c r="AH73" s="113"/>
      <c r="AI73" s="113"/>
      <c r="AJ73" s="113"/>
      <c r="AK73" s="113"/>
      <c r="AL73" s="113"/>
      <c r="AM73" s="113"/>
    </row>
    <row r="74" spans="6:39" x14ac:dyDescent="0.2">
      <c r="F74" s="16"/>
      <c r="G74" s="41"/>
      <c r="H74" s="26"/>
      <c r="I74" s="41"/>
      <c r="J74" s="26"/>
      <c r="K74" s="26"/>
      <c r="AF74" s="113"/>
      <c r="AG74" s="113"/>
      <c r="AH74" s="113"/>
      <c r="AI74" s="113"/>
      <c r="AJ74" s="113"/>
      <c r="AK74" s="113"/>
    </row>
    <row r="75" spans="6:39" x14ac:dyDescent="0.2">
      <c r="F75" s="16"/>
      <c r="G75" s="26"/>
      <c r="H75" s="41"/>
      <c r="I75" s="26"/>
      <c r="J75" s="26"/>
      <c r="K75" s="26"/>
      <c r="L75" s="26"/>
      <c r="M75" s="26"/>
      <c r="AH75" s="113"/>
      <c r="AI75" s="113"/>
      <c r="AJ75" s="113"/>
      <c r="AK75" s="113"/>
      <c r="AL75" s="113"/>
      <c r="AM75" s="113"/>
    </row>
    <row r="76" spans="6:39" x14ac:dyDescent="0.2">
      <c r="F76" s="16"/>
      <c r="G76" s="41"/>
      <c r="H76" s="51"/>
      <c r="I76" s="41"/>
      <c r="J76" s="41"/>
      <c r="K76" s="26"/>
      <c r="L76" s="26"/>
      <c r="M76" s="26"/>
      <c r="AH76" s="113"/>
      <c r="AI76" s="113"/>
      <c r="AJ76" s="113"/>
      <c r="AK76" s="113"/>
      <c r="AL76" s="113"/>
      <c r="AM76" s="113"/>
    </row>
    <row r="77" spans="6:39" x14ac:dyDescent="0.2">
      <c r="F77" s="16"/>
      <c r="G77" s="41"/>
      <c r="H77" s="26"/>
      <c r="I77" s="51"/>
      <c r="J77" s="43"/>
      <c r="K77" s="26"/>
      <c r="L77" s="26"/>
      <c r="M77" s="26"/>
      <c r="AH77" s="113"/>
      <c r="AI77" s="113"/>
      <c r="AJ77" s="113"/>
      <c r="AK77" s="113"/>
      <c r="AL77" s="113"/>
      <c r="AM77" s="113"/>
    </row>
    <row r="78" spans="6:39" x14ac:dyDescent="0.2">
      <c r="F78" s="16"/>
      <c r="G78" s="26"/>
      <c r="H78" s="26"/>
      <c r="I78" s="26"/>
      <c r="J78" s="42"/>
      <c r="K78" s="42"/>
      <c r="L78" s="26"/>
      <c r="M78" s="26"/>
      <c r="AH78" s="113"/>
      <c r="AI78" s="113"/>
      <c r="AJ78" s="113"/>
      <c r="AK78" s="113"/>
      <c r="AL78" s="113"/>
      <c r="AM78" s="113"/>
    </row>
    <row r="79" spans="6:39" x14ac:dyDescent="0.2">
      <c r="F79" s="16"/>
      <c r="G79" s="26"/>
      <c r="H79" s="26"/>
      <c r="I79" s="26"/>
      <c r="J79" s="26"/>
      <c r="K79" s="26"/>
      <c r="L79" s="26"/>
      <c r="M79" s="26"/>
      <c r="AE79" s="113"/>
      <c r="AF79" s="113"/>
      <c r="AG79" s="113"/>
      <c r="AH79" s="113"/>
      <c r="AI79" s="113"/>
      <c r="AJ79" s="113"/>
      <c r="AK79" s="113"/>
      <c r="AL79" s="113"/>
      <c r="AM79" s="113"/>
    </row>
    <row r="80" spans="6:39" x14ac:dyDescent="0.2">
      <c r="AE80" s="113"/>
      <c r="AF80" s="113"/>
      <c r="AG80" s="113"/>
      <c r="AH80" s="113"/>
      <c r="AI80" s="113"/>
      <c r="AJ80" s="113"/>
      <c r="AK80" s="113"/>
      <c r="AL80" s="113"/>
      <c r="AM80" s="113"/>
    </row>
    <row r="81" spans="23:39" x14ac:dyDescent="0.2">
      <c r="AE81" s="113"/>
      <c r="AF81" s="113"/>
      <c r="AG81" s="113"/>
      <c r="AH81" s="113"/>
      <c r="AI81" s="113"/>
      <c r="AJ81" s="113"/>
      <c r="AK81" s="113"/>
      <c r="AL81" s="113"/>
      <c r="AM81" s="113"/>
    </row>
    <row r="82" spans="23:39" x14ac:dyDescent="0.2">
      <c r="W82" s="113"/>
      <c r="X82" s="113"/>
      <c r="AE82" s="113"/>
      <c r="AF82" s="113"/>
      <c r="AG82" s="113"/>
      <c r="AH82" s="113"/>
      <c r="AI82" s="113"/>
      <c r="AJ82" s="113"/>
      <c r="AK82" s="113"/>
      <c r="AL82" s="113"/>
      <c r="AM82" s="113"/>
    </row>
    <row r="83" spans="23:39" x14ac:dyDescent="0.2">
      <c r="W83" s="113"/>
      <c r="X83" s="113"/>
      <c r="AE83" s="113"/>
      <c r="AF83" s="113"/>
      <c r="AG83" s="113"/>
      <c r="AH83" s="113"/>
      <c r="AI83" s="113"/>
      <c r="AJ83" s="113"/>
      <c r="AK83" s="113"/>
      <c r="AL83" s="113"/>
      <c r="AM83" s="113"/>
    </row>
    <row r="84" spans="23:39" x14ac:dyDescent="0.2">
      <c r="W84" s="113"/>
      <c r="X84" s="113"/>
      <c r="AE84" s="113"/>
      <c r="AF84" s="113"/>
      <c r="AG84" s="113"/>
      <c r="AH84" s="113"/>
      <c r="AI84" s="113"/>
      <c r="AJ84" s="113"/>
      <c r="AK84" s="113"/>
      <c r="AL84" s="113"/>
      <c r="AM84" s="113"/>
    </row>
    <row r="85" spans="23:39" x14ac:dyDescent="0.2">
      <c r="W85" s="113"/>
      <c r="X85" s="113"/>
      <c r="AE85" s="113"/>
      <c r="AF85" s="113"/>
      <c r="AG85" s="113"/>
      <c r="AH85" s="113"/>
      <c r="AI85" s="113"/>
      <c r="AJ85" s="113"/>
      <c r="AK85" s="113"/>
      <c r="AL85" s="113"/>
      <c r="AM85" s="113"/>
    </row>
    <row r="86" spans="23:39" x14ac:dyDescent="0.2">
      <c r="W86" s="113"/>
      <c r="X86" s="113"/>
      <c r="AE86" s="113"/>
      <c r="AF86" s="113"/>
      <c r="AG86" s="113"/>
      <c r="AH86" s="113"/>
      <c r="AI86" s="113"/>
      <c r="AJ86" s="113"/>
      <c r="AK86" s="113"/>
      <c r="AL86" s="113"/>
      <c r="AM86" s="113"/>
    </row>
    <row r="87" spans="23:39" x14ac:dyDescent="0.2">
      <c r="W87" s="113"/>
      <c r="X87" s="113"/>
      <c r="AE87" s="113"/>
      <c r="AF87" s="113"/>
      <c r="AG87" s="113"/>
      <c r="AH87" s="113"/>
      <c r="AI87" s="113"/>
      <c r="AJ87" s="113"/>
      <c r="AK87" s="113"/>
      <c r="AL87" s="113"/>
      <c r="AM87" s="113"/>
    </row>
    <row r="88" spans="23:39" x14ac:dyDescent="0.2">
      <c r="W88" s="113"/>
      <c r="X88" s="113"/>
      <c r="AE88" s="113"/>
      <c r="AF88" s="113"/>
      <c r="AG88" s="113"/>
      <c r="AH88" s="113"/>
      <c r="AI88" s="113"/>
      <c r="AJ88" s="113"/>
      <c r="AK88" s="113"/>
      <c r="AL88" s="113"/>
      <c r="AM88" s="113"/>
    </row>
    <row r="89" spans="23:39" x14ac:dyDescent="0.2">
      <c r="W89" s="113"/>
      <c r="X89" s="113"/>
      <c r="AE89" s="113"/>
      <c r="AF89" s="113"/>
      <c r="AG89" s="113"/>
      <c r="AH89" s="113"/>
      <c r="AI89" s="113"/>
      <c r="AJ89" s="113"/>
      <c r="AK89" s="113"/>
      <c r="AL89" s="113"/>
      <c r="AM89" s="113"/>
    </row>
    <row r="90" spans="23:39" x14ac:dyDescent="0.2">
      <c r="W90" s="113"/>
      <c r="X90" s="113"/>
      <c r="AE90" s="113"/>
      <c r="AF90" s="113"/>
      <c r="AG90" s="113"/>
      <c r="AH90" s="113"/>
      <c r="AI90" s="113"/>
      <c r="AJ90" s="113"/>
      <c r="AK90" s="113"/>
      <c r="AL90" s="113"/>
      <c r="AM90" s="113"/>
    </row>
    <row r="91" spans="23:39" x14ac:dyDescent="0.2">
      <c r="W91" s="113"/>
      <c r="X91" s="113"/>
      <c r="AE91" s="113"/>
      <c r="AF91" s="113"/>
      <c r="AG91" s="113"/>
      <c r="AH91" s="113"/>
      <c r="AI91" s="113"/>
      <c r="AJ91" s="113"/>
      <c r="AK91" s="113"/>
      <c r="AL91" s="113"/>
      <c r="AM91" s="113"/>
    </row>
    <row r="92" spans="23:39" x14ac:dyDescent="0.2">
      <c r="W92" s="113"/>
      <c r="X92" s="113"/>
      <c r="AE92" s="113"/>
      <c r="AF92" s="113"/>
      <c r="AG92" s="113"/>
      <c r="AH92" s="113"/>
      <c r="AI92" s="113"/>
      <c r="AJ92" s="113"/>
      <c r="AK92" s="113"/>
      <c r="AL92" s="113"/>
      <c r="AM92" s="113"/>
    </row>
    <row r="93" spans="23:39" x14ac:dyDescent="0.2">
      <c r="W93" s="113"/>
      <c r="X93" s="113"/>
      <c r="AE93" s="113"/>
      <c r="AF93" s="113"/>
      <c r="AG93" s="113"/>
      <c r="AH93" s="113"/>
      <c r="AI93" s="113"/>
      <c r="AJ93" s="113"/>
      <c r="AK93" s="113"/>
      <c r="AL93" s="113"/>
      <c r="AM93" s="113"/>
    </row>
    <row r="94" spans="23:39" x14ac:dyDescent="0.2">
      <c r="W94" s="113"/>
      <c r="X94" s="113"/>
      <c r="AE94" s="113"/>
      <c r="AF94" s="113"/>
      <c r="AG94" s="113"/>
      <c r="AH94" s="113"/>
      <c r="AI94" s="113"/>
      <c r="AJ94" s="113"/>
      <c r="AK94" s="113"/>
      <c r="AL94" s="113"/>
      <c r="AM94" s="113"/>
    </row>
    <row r="95" spans="23:39" x14ac:dyDescent="0.2">
      <c r="W95" s="113"/>
      <c r="X95" s="113"/>
      <c r="AE95" s="113"/>
      <c r="AF95" s="113"/>
      <c r="AG95" s="113"/>
      <c r="AH95" s="113"/>
      <c r="AI95" s="113"/>
      <c r="AJ95" s="113"/>
      <c r="AK95" s="113"/>
      <c r="AL95" s="113"/>
      <c r="AM95" s="113"/>
    </row>
    <row r="96" spans="23:39" x14ac:dyDescent="0.2">
      <c r="W96" s="113"/>
      <c r="X96" s="113"/>
      <c r="AE96" s="113"/>
      <c r="AF96" s="113"/>
      <c r="AG96" s="113"/>
      <c r="AH96" s="113"/>
      <c r="AI96" s="113"/>
      <c r="AJ96" s="113"/>
      <c r="AK96" s="113"/>
      <c r="AL96" s="113"/>
      <c r="AM96" s="113"/>
    </row>
    <row r="97" spans="23:42" x14ac:dyDescent="0.2">
      <c r="W97" s="113"/>
      <c r="X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</row>
    <row r="98" spans="23:42" x14ac:dyDescent="0.2">
      <c r="W98" s="113"/>
      <c r="X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</row>
    <row r="99" spans="23:42" x14ac:dyDescent="0.2">
      <c r="W99" s="113"/>
      <c r="X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</row>
    <row r="100" spans="23:42" x14ac:dyDescent="0.2">
      <c r="W100" s="113"/>
      <c r="X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</row>
    <row r="101" spans="23:42" x14ac:dyDescent="0.2">
      <c r="W101" s="113"/>
      <c r="X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</row>
    <row r="102" spans="23:42" x14ac:dyDescent="0.2">
      <c r="W102" s="113"/>
      <c r="X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</row>
    <row r="103" spans="23:42" x14ac:dyDescent="0.2">
      <c r="W103" s="113"/>
      <c r="X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</row>
    <row r="104" spans="23:42" x14ac:dyDescent="0.2">
      <c r="W104" s="113"/>
      <c r="X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</row>
    <row r="105" spans="23:42" x14ac:dyDescent="0.2">
      <c r="W105" s="113"/>
      <c r="X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</row>
    <row r="106" spans="23:42" x14ac:dyDescent="0.2">
      <c r="W106" s="113"/>
      <c r="X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</row>
    <row r="107" spans="23:42" x14ac:dyDescent="0.2">
      <c r="W107" s="113"/>
      <c r="X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</row>
    <row r="108" spans="23:42" x14ac:dyDescent="0.2">
      <c r="W108" s="113"/>
      <c r="X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</row>
    <row r="109" spans="23:42" x14ac:dyDescent="0.2">
      <c r="W109" s="113"/>
      <c r="X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</row>
    <row r="110" spans="23:42" x14ac:dyDescent="0.2">
      <c r="W110" s="113"/>
      <c r="X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</row>
    <row r="111" spans="23:42" x14ac:dyDescent="0.2">
      <c r="W111" s="113"/>
      <c r="X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</row>
    <row r="112" spans="23:42" x14ac:dyDescent="0.2">
      <c r="W112" s="113"/>
      <c r="X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</row>
    <row r="113" spans="11:42" x14ac:dyDescent="0.2">
      <c r="W113" s="113"/>
      <c r="X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</row>
    <row r="114" spans="11:42" x14ac:dyDescent="0.2">
      <c r="W114" s="113"/>
      <c r="X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</row>
    <row r="115" spans="11:42" x14ac:dyDescent="0.2">
      <c r="W115" s="113"/>
      <c r="X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</row>
    <row r="116" spans="11:42" x14ac:dyDescent="0.2">
      <c r="W116" s="113"/>
      <c r="X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</row>
    <row r="117" spans="11:42" x14ac:dyDescent="0.2">
      <c r="W117" s="113"/>
      <c r="X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</row>
    <row r="118" spans="11:42" x14ac:dyDescent="0.2">
      <c r="W118" s="113"/>
      <c r="X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</row>
    <row r="119" spans="11:42" x14ac:dyDescent="0.2">
      <c r="W119" s="113"/>
      <c r="X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</row>
    <row r="120" spans="11:42" x14ac:dyDescent="0.2">
      <c r="W120" s="113"/>
      <c r="X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</row>
    <row r="121" spans="11:42" x14ac:dyDescent="0.2">
      <c r="W121" s="113"/>
      <c r="X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</row>
    <row r="122" spans="11:42" x14ac:dyDescent="0.2">
      <c r="W122" s="113"/>
      <c r="X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</row>
    <row r="123" spans="11:42" x14ac:dyDescent="0.2">
      <c r="W123" s="113"/>
      <c r="X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</row>
    <row r="124" spans="11:42" x14ac:dyDescent="0.2">
      <c r="K124" s="113"/>
      <c r="L124" s="113"/>
      <c r="M124" s="113"/>
      <c r="N124" s="113"/>
      <c r="O124" s="113"/>
      <c r="P124" s="113"/>
      <c r="W124" s="113"/>
      <c r="X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</row>
    <row r="125" spans="11:42" x14ac:dyDescent="0.2"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</row>
    <row r="126" spans="11:42" x14ac:dyDescent="0.2"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</row>
    <row r="127" spans="11:42" x14ac:dyDescent="0.2"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</row>
    <row r="128" spans="11:42" x14ac:dyDescent="0.2"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</row>
    <row r="129" spans="23:42" x14ac:dyDescent="0.2"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</row>
    <row r="130" spans="23:42" x14ac:dyDescent="0.2"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</row>
    <row r="131" spans="23:42" x14ac:dyDescent="0.2"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</row>
    <row r="132" spans="23:42" x14ac:dyDescent="0.2"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</row>
    <row r="133" spans="23:42" x14ac:dyDescent="0.2"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</row>
    <row r="134" spans="23:42" x14ac:dyDescent="0.2"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</row>
    <row r="135" spans="23:42" x14ac:dyDescent="0.2"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</row>
    <row r="136" spans="23:42" x14ac:dyDescent="0.2"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</row>
    <row r="137" spans="23:42" x14ac:dyDescent="0.2"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</row>
    <row r="138" spans="23:42" x14ac:dyDescent="0.2"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</row>
    <row r="139" spans="23:42" x14ac:dyDescent="0.2"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</row>
    <row r="140" spans="23:42" x14ac:dyDescent="0.2"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</row>
    <row r="141" spans="23:42" x14ac:dyDescent="0.2"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</row>
    <row r="142" spans="23:42" x14ac:dyDescent="0.2"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</row>
    <row r="143" spans="23:42" x14ac:dyDescent="0.2"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</row>
    <row r="144" spans="23:42" x14ac:dyDescent="0.2"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</row>
    <row r="145" spans="23:42" x14ac:dyDescent="0.2"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</row>
    <row r="146" spans="23:42" x14ac:dyDescent="0.2"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</row>
    <row r="147" spans="23:42" x14ac:dyDescent="0.2"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</row>
    <row r="148" spans="23:42" x14ac:dyDescent="0.2"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</row>
    <row r="149" spans="23:42" x14ac:dyDescent="0.2"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</row>
    <row r="150" spans="23:42" x14ac:dyDescent="0.2"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</row>
    <row r="151" spans="23:42" x14ac:dyDescent="0.2"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</row>
    <row r="152" spans="23:42" x14ac:dyDescent="0.2"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</row>
    <row r="153" spans="23:42" x14ac:dyDescent="0.2"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</row>
    <row r="154" spans="23:42" x14ac:dyDescent="0.2"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</row>
    <row r="155" spans="23:42" x14ac:dyDescent="0.2"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</row>
    <row r="156" spans="23:42" x14ac:dyDescent="0.2"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</row>
    <row r="157" spans="23:42" x14ac:dyDescent="0.2"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</row>
    <row r="158" spans="23:42" x14ac:dyDescent="0.2"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</row>
    <row r="159" spans="23:42" x14ac:dyDescent="0.2"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</row>
    <row r="160" spans="23:42" x14ac:dyDescent="0.2"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</row>
    <row r="161" spans="23:42" x14ac:dyDescent="0.2"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</row>
    <row r="162" spans="23:42" x14ac:dyDescent="0.2"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</row>
    <row r="163" spans="23:42" x14ac:dyDescent="0.2"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</row>
    <row r="164" spans="23:42" x14ac:dyDescent="0.2"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</row>
    <row r="165" spans="23:42" x14ac:dyDescent="0.2"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</row>
    <row r="166" spans="23:42" x14ac:dyDescent="0.2"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</row>
    <row r="167" spans="23:42" x14ac:dyDescent="0.2"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</row>
    <row r="168" spans="23:42" x14ac:dyDescent="0.2"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</row>
    <row r="169" spans="23:42" x14ac:dyDescent="0.2"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</row>
    <row r="170" spans="23:42" x14ac:dyDescent="0.2"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</row>
    <row r="171" spans="23:42" x14ac:dyDescent="0.2"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</row>
    <row r="172" spans="23:42" x14ac:dyDescent="0.2"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</row>
    <row r="173" spans="23:42" x14ac:dyDescent="0.2"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</row>
    <row r="174" spans="23:42" x14ac:dyDescent="0.2"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</row>
    <row r="175" spans="23:42" x14ac:dyDescent="0.2"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</row>
    <row r="176" spans="23:42" x14ac:dyDescent="0.2"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</row>
    <row r="177" spans="23:42" x14ac:dyDescent="0.2"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</row>
    <row r="178" spans="23:42" x14ac:dyDescent="0.2"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</row>
    <row r="179" spans="23:42" x14ac:dyDescent="0.2"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</row>
    <row r="180" spans="23:42" x14ac:dyDescent="0.2"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</row>
    <row r="181" spans="23:42" x14ac:dyDescent="0.2"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</row>
    <row r="182" spans="23:42" x14ac:dyDescent="0.2"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</row>
    <row r="183" spans="23:42" x14ac:dyDescent="0.2"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</row>
    <row r="184" spans="23:42" x14ac:dyDescent="0.2"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</row>
    <row r="185" spans="23:42" x14ac:dyDescent="0.2"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</row>
    <row r="186" spans="23:42" x14ac:dyDescent="0.2"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</row>
    <row r="187" spans="23:42" x14ac:dyDescent="0.2"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</row>
    <row r="188" spans="23:42" x14ac:dyDescent="0.2"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</row>
    <row r="189" spans="23:42" x14ac:dyDescent="0.2"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</row>
    <row r="190" spans="23:42" x14ac:dyDescent="0.2"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</row>
    <row r="191" spans="23:42" x14ac:dyDescent="0.2"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</row>
    <row r="192" spans="23:42" x14ac:dyDescent="0.2"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</row>
    <row r="193" spans="23:42" x14ac:dyDescent="0.2"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</row>
    <row r="194" spans="23:42" x14ac:dyDescent="0.2"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</row>
    <row r="195" spans="23:42" x14ac:dyDescent="0.2"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</row>
    <row r="196" spans="23:42" x14ac:dyDescent="0.2"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</row>
    <row r="197" spans="23:42" x14ac:dyDescent="0.2"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</row>
    <row r="198" spans="23:42" x14ac:dyDescent="0.2"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</row>
    <row r="199" spans="23:42" x14ac:dyDescent="0.2"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</row>
    <row r="200" spans="23:42" x14ac:dyDescent="0.2"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</row>
    <row r="201" spans="23:42" x14ac:dyDescent="0.2"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</row>
    <row r="202" spans="23:42" x14ac:dyDescent="0.2"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</row>
    <row r="203" spans="23:42" x14ac:dyDescent="0.2"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</row>
    <row r="204" spans="23:42" x14ac:dyDescent="0.2"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</row>
    <row r="205" spans="23:42" x14ac:dyDescent="0.2"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</row>
    <row r="206" spans="23:42" x14ac:dyDescent="0.2"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</row>
    <row r="207" spans="23:42" x14ac:dyDescent="0.2"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</row>
    <row r="208" spans="23:42" x14ac:dyDescent="0.2"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</row>
    <row r="209" spans="23:42" x14ac:dyDescent="0.2"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</row>
    <row r="210" spans="23:42" x14ac:dyDescent="0.2"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</row>
    <row r="211" spans="23:42" x14ac:dyDescent="0.2"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</row>
    <row r="212" spans="23:42" x14ac:dyDescent="0.2"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</row>
    <row r="213" spans="23:42" x14ac:dyDescent="0.2"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</row>
    <row r="214" spans="23:42" x14ac:dyDescent="0.2"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</row>
    <row r="215" spans="23:42" x14ac:dyDescent="0.2"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</row>
    <row r="216" spans="23:42" x14ac:dyDescent="0.2"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</row>
    <row r="217" spans="23:42" x14ac:dyDescent="0.2"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</row>
    <row r="218" spans="23:42" x14ac:dyDescent="0.2"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</row>
    <row r="219" spans="23:42" x14ac:dyDescent="0.2"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</row>
    <row r="220" spans="23:42" x14ac:dyDescent="0.2"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</row>
    <row r="221" spans="23:42" x14ac:dyDescent="0.2"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</row>
    <row r="222" spans="23:42" x14ac:dyDescent="0.2"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</row>
    <row r="223" spans="23:42" x14ac:dyDescent="0.2"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</row>
    <row r="224" spans="23:42" x14ac:dyDescent="0.2"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</row>
    <row r="225" spans="23:42" x14ac:dyDescent="0.2"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</row>
    <row r="226" spans="23:42" x14ac:dyDescent="0.2">
      <c r="W226" s="113"/>
      <c r="X226" s="113"/>
      <c r="Y226" s="113"/>
      <c r="Z226" s="113"/>
      <c r="AA226" s="113"/>
      <c r="AB226" s="113"/>
      <c r="AC226" s="113"/>
      <c r="AD226" s="113"/>
      <c r="AN226" s="113"/>
      <c r="AO226" s="113"/>
      <c r="AP226" s="113"/>
    </row>
    <row r="227" spans="23:42" x14ac:dyDescent="0.2">
      <c r="W227" s="113"/>
      <c r="X227" s="113"/>
      <c r="Y227" s="113"/>
      <c r="Z227" s="113"/>
      <c r="AA227" s="113"/>
      <c r="AB227" s="113"/>
      <c r="AC227" s="113"/>
      <c r="AD227" s="113"/>
      <c r="AN227" s="113"/>
      <c r="AO227" s="113"/>
      <c r="AP227" s="113"/>
    </row>
    <row r="228" spans="23:42" x14ac:dyDescent="0.2">
      <c r="Y228" s="113"/>
      <c r="Z228" s="113"/>
      <c r="AA228" s="113"/>
      <c r="AB228" s="113"/>
      <c r="AC228" s="113"/>
      <c r="AD228" s="113"/>
      <c r="AN228" s="113"/>
      <c r="AO228" s="113"/>
      <c r="AP228" s="113"/>
    </row>
    <row r="229" spans="23:42" x14ac:dyDescent="0.2">
      <c r="Y229" s="113"/>
      <c r="Z229" s="113"/>
      <c r="AA229" s="113"/>
      <c r="AB229" s="113"/>
      <c r="AC229" s="113"/>
      <c r="AD229" s="113"/>
      <c r="AN229" s="113"/>
      <c r="AO229" s="113"/>
      <c r="AP229" s="113"/>
    </row>
    <row r="230" spans="23:42" x14ac:dyDescent="0.2">
      <c r="Y230" s="113"/>
      <c r="Z230" s="113"/>
      <c r="AA230" s="113"/>
      <c r="AB230" s="113"/>
      <c r="AC230" s="113"/>
      <c r="AD230" s="113"/>
      <c r="AN230" s="113"/>
      <c r="AO230" s="113"/>
      <c r="AP230" s="113"/>
    </row>
    <row r="231" spans="23:42" x14ac:dyDescent="0.2">
      <c r="Y231" s="113"/>
      <c r="Z231" s="113"/>
      <c r="AA231" s="113"/>
      <c r="AB231" s="113"/>
      <c r="AC231" s="113"/>
      <c r="AD231" s="113"/>
      <c r="AN231" s="113"/>
      <c r="AO231" s="113"/>
      <c r="AP231" s="113"/>
    </row>
    <row r="232" spans="23:42" x14ac:dyDescent="0.2">
      <c r="Y232" s="113"/>
      <c r="Z232" s="113"/>
      <c r="AA232" s="113"/>
      <c r="AB232" s="113"/>
      <c r="AC232" s="113"/>
      <c r="AD232" s="113"/>
      <c r="AN232" s="113"/>
      <c r="AO232" s="113"/>
      <c r="AP232" s="113"/>
    </row>
    <row r="233" spans="23:42" x14ac:dyDescent="0.2">
      <c r="Y233" s="113"/>
      <c r="Z233" s="113"/>
      <c r="AA233" s="113"/>
      <c r="AB233" s="113"/>
      <c r="AC233" s="113"/>
      <c r="AD233" s="113"/>
      <c r="AN233" s="113"/>
      <c r="AO233" s="113"/>
      <c r="AP233" s="113"/>
    </row>
    <row r="234" spans="23:42" x14ac:dyDescent="0.2">
      <c r="Y234" s="113"/>
      <c r="Z234" s="113"/>
      <c r="AA234" s="113"/>
      <c r="AB234" s="113"/>
      <c r="AC234" s="113"/>
      <c r="AD234" s="113"/>
      <c r="AN234" s="113"/>
      <c r="AO234" s="113"/>
      <c r="AP234" s="113"/>
    </row>
    <row r="235" spans="23:42" x14ac:dyDescent="0.2">
      <c r="Y235" s="113"/>
      <c r="Z235" s="113"/>
      <c r="AA235" s="113"/>
      <c r="AB235" s="113"/>
      <c r="AC235" s="113"/>
      <c r="AD235" s="113"/>
      <c r="AN235" s="113"/>
      <c r="AO235" s="113"/>
      <c r="AP235" s="113"/>
    </row>
    <row r="236" spans="23:42" x14ac:dyDescent="0.2">
      <c r="Y236" s="113"/>
      <c r="Z236" s="113"/>
      <c r="AA236" s="113"/>
      <c r="AB236" s="113"/>
      <c r="AC236" s="113"/>
      <c r="AD236" s="113"/>
      <c r="AN236" s="113"/>
      <c r="AO236" s="113"/>
      <c r="AP236" s="113"/>
    </row>
    <row r="237" spans="23:42" x14ac:dyDescent="0.2">
      <c r="Y237" s="113"/>
      <c r="Z237" s="113"/>
      <c r="AA237" s="113"/>
      <c r="AB237" s="113"/>
      <c r="AC237" s="113"/>
      <c r="AD237" s="113"/>
      <c r="AN237" s="113"/>
      <c r="AO237" s="113"/>
      <c r="AP237" s="113"/>
    </row>
    <row r="238" spans="23:42" x14ac:dyDescent="0.2">
      <c r="Y238" s="113"/>
      <c r="Z238" s="113"/>
      <c r="AA238" s="113"/>
      <c r="AB238" s="113"/>
      <c r="AC238" s="113"/>
      <c r="AD238" s="113"/>
      <c r="AN238" s="113"/>
      <c r="AO238" s="113"/>
      <c r="AP238" s="113"/>
    </row>
    <row r="239" spans="23:42" x14ac:dyDescent="0.2">
      <c r="Y239" s="113"/>
      <c r="Z239" s="113"/>
      <c r="AA239" s="113"/>
      <c r="AB239" s="113"/>
      <c r="AC239" s="113"/>
      <c r="AD239" s="113"/>
      <c r="AN239" s="113"/>
      <c r="AO239" s="113"/>
      <c r="AP239" s="113"/>
    </row>
    <row r="240" spans="23:42" x14ac:dyDescent="0.2">
      <c r="Y240" s="113"/>
      <c r="Z240" s="113"/>
      <c r="AA240" s="113"/>
      <c r="AB240" s="113"/>
      <c r="AC240" s="113"/>
      <c r="AD240" s="113"/>
      <c r="AN240" s="113"/>
      <c r="AO240" s="113"/>
      <c r="AP240" s="113"/>
    </row>
    <row r="241" spans="25:42" x14ac:dyDescent="0.2">
      <c r="Y241" s="113"/>
      <c r="Z241" s="113"/>
      <c r="AA241" s="113"/>
      <c r="AB241" s="113"/>
      <c r="AC241" s="113"/>
      <c r="AD241" s="113"/>
      <c r="AN241" s="113"/>
      <c r="AO241" s="113"/>
      <c r="AP241" s="113"/>
    </row>
    <row r="242" spans="25:42" x14ac:dyDescent="0.2">
      <c r="Y242" s="113"/>
      <c r="Z242" s="113"/>
      <c r="AA242" s="113"/>
      <c r="AB242" s="113"/>
      <c r="AC242" s="113"/>
      <c r="AD242" s="113"/>
      <c r="AN242" s="113"/>
      <c r="AO242" s="113"/>
      <c r="AP242" s="113"/>
    </row>
    <row r="243" spans="25:42" x14ac:dyDescent="0.2">
      <c r="Y243" s="113"/>
      <c r="Z243" s="113"/>
      <c r="AA243" s="113"/>
      <c r="AB243" s="113"/>
      <c r="AC243" s="113"/>
      <c r="AD243" s="113"/>
      <c r="AN243" s="113"/>
      <c r="AO243" s="113"/>
      <c r="AP243" s="113"/>
    </row>
    <row r="244" spans="25:42" x14ac:dyDescent="0.2">
      <c r="Y244" s="113"/>
      <c r="Z244" s="113"/>
      <c r="AA244" s="113"/>
      <c r="AB244" s="113"/>
      <c r="AC244" s="113"/>
      <c r="AD244" s="113"/>
      <c r="AN244" s="113"/>
      <c r="AO244" s="113"/>
      <c r="AP244" s="113"/>
    </row>
    <row r="245" spans="25:42" x14ac:dyDescent="0.2">
      <c r="Y245" s="113"/>
      <c r="Z245" s="113"/>
      <c r="AA245" s="113"/>
      <c r="AB245" s="113"/>
      <c r="AC245" s="113"/>
      <c r="AD245" s="113"/>
      <c r="AN245" s="113"/>
      <c r="AO245" s="113"/>
      <c r="AP245" s="113"/>
    </row>
    <row r="246" spans="25:42" x14ac:dyDescent="0.2">
      <c r="Y246" s="113"/>
      <c r="Z246" s="113"/>
      <c r="AA246" s="113"/>
      <c r="AB246" s="113"/>
      <c r="AC246" s="113"/>
      <c r="AD246" s="113"/>
      <c r="AN246" s="113"/>
      <c r="AO246" s="113"/>
      <c r="AP246" s="113"/>
    </row>
    <row r="247" spans="25:42" x14ac:dyDescent="0.2">
      <c r="Y247" s="113"/>
      <c r="Z247" s="113"/>
      <c r="AA247" s="113"/>
      <c r="AB247" s="113"/>
      <c r="AC247" s="113"/>
      <c r="AD247" s="113"/>
      <c r="AN247" s="113"/>
      <c r="AO247" s="113"/>
      <c r="AP247" s="113"/>
    </row>
    <row r="248" spans="25:42" x14ac:dyDescent="0.2">
      <c r="Y248" s="113"/>
      <c r="Z248" s="113"/>
      <c r="AA248" s="113"/>
      <c r="AB248" s="113"/>
      <c r="AC248" s="113"/>
      <c r="AD248" s="113"/>
      <c r="AN248" s="113"/>
      <c r="AO248" s="113"/>
      <c r="AP248" s="113"/>
    </row>
    <row r="249" spans="25:42" x14ac:dyDescent="0.2">
      <c r="Y249" s="113"/>
      <c r="Z249" s="113"/>
      <c r="AA249" s="113"/>
      <c r="AB249" s="113"/>
      <c r="AC249" s="113"/>
      <c r="AD249" s="113"/>
      <c r="AN249" s="113"/>
      <c r="AO249" s="113"/>
      <c r="AP249" s="113"/>
    </row>
    <row r="250" spans="25:42" x14ac:dyDescent="0.2">
      <c r="Y250" s="113"/>
      <c r="Z250" s="113"/>
      <c r="AA250" s="113"/>
      <c r="AB250" s="113"/>
      <c r="AC250" s="113"/>
      <c r="AD250" s="113"/>
      <c r="AN250" s="113"/>
      <c r="AO250" s="113"/>
      <c r="AP250" s="113"/>
    </row>
    <row r="251" spans="25:42" x14ac:dyDescent="0.2">
      <c r="Y251" s="113"/>
      <c r="Z251" s="113"/>
      <c r="AA251" s="113"/>
      <c r="AB251" s="113"/>
      <c r="AC251" s="113"/>
      <c r="AD251" s="113"/>
      <c r="AN251" s="113"/>
      <c r="AO251" s="113"/>
      <c r="AP251" s="113"/>
    </row>
    <row r="252" spans="25:42" x14ac:dyDescent="0.2">
      <c r="Y252" s="113"/>
      <c r="Z252" s="113"/>
      <c r="AA252" s="113"/>
      <c r="AB252" s="113"/>
      <c r="AC252" s="113"/>
      <c r="AD252" s="113"/>
      <c r="AN252" s="113"/>
      <c r="AO252" s="113"/>
      <c r="AP252" s="113"/>
    </row>
    <row r="253" spans="25:42" x14ac:dyDescent="0.2">
      <c r="Y253" s="113"/>
      <c r="Z253" s="113"/>
      <c r="AA253" s="113"/>
      <c r="AB253" s="113"/>
      <c r="AC253" s="113"/>
      <c r="AD253" s="113"/>
      <c r="AN253" s="113"/>
      <c r="AO253" s="113"/>
      <c r="AP253" s="113"/>
    </row>
    <row r="254" spans="25:42" x14ac:dyDescent="0.2">
      <c r="Y254" s="113"/>
      <c r="Z254" s="113"/>
      <c r="AA254" s="113"/>
      <c r="AB254" s="113"/>
      <c r="AC254" s="113"/>
      <c r="AD254" s="113"/>
      <c r="AN254" s="113"/>
      <c r="AO254" s="113"/>
      <c r="AP254" s="113"/>
    </row>
    <row r="255" spans="25:42" x14ac:dyDescent="0.2">
      <c r="Y255" s="113"/>
      <c r="Z255" s="113"/>
      <c r="AA255" s="113"/>
      <c r="AB255" s="113"/>
      <c r="AC255" s="113"/>
      <c r="AD255" s="113"/>
      <c r="AN255" s="113"/>
      <c r="AO255" s="113"/>
      <c r="AP255" s="113"/>
    </row>
    <row r="256" spans="25:42" x14ac:dyDescent="0.2">
      <c r="Y256" s="113"/>
      <c r="Z256" s="113"/>
      <c r="AA256" s="113"/>
      <c r="AB256" s="113"/>
      <c r="AC256" s="113"/>
      <c r="AD256" s="113"/>
      <c r="AN256" s="113"/>
      <c r="AO256" s="113"/>
      <c r="AP256" s="113"/>
    </row>
    <row r="257" spans="25:42" x14ac:dyDescent="0.2">
      <c r="Y257" s="113"/>
      <c r="Z257" s="113"/>
      <c r="AA257" s="113"/>
      <c r="AB257" s="113"/>
      <c r="AC257" s="113"/>
      <c r="AD257" s="113"/>
      <c r="AN257" s="113"/>
      <c r="AO257" s="113"/>
      <c r="AP257" s="113"/>
    </row>
    <row r="258" spans="25:42" x14ac:dyDescent="0.2">
      <c r="Y258" s="113"/>
      <c r="Z258" s="113"/>
      <c r="AA258" s="113"/>
      <c r="AB258" s="113"/>
      <c r="AC258" s="113"/>
      <c r="AD258" s="113"/>
      <c r="AN258" s="113"/>
      <c r="AO258" s="113"/>
      <c r="AP258" s="113"/>
    </row>
    <row r="259" spans="25:42" x14ac:dyDescent="0.2">
      <c r="Y259" s="113"/>
      <c r="Z259" s="113"/>
      <c r="AA259" s="113"/>
      <c r="AB259" s="113"/>
      <c r="AC259" s="113"/>
      <c r="AD259" s="113"/>
      <c r="AN259" s="113"/>
      <c r="AO259" s="113"/>
      <c r="AP259" s="113"/>
    </row>
    <row r="260" spans="25:42" x14ac:dyDescent="0.2">
      <c r="Y260" s="113"/>
      <c r="Z260" s="113"/>
      <c r="AA260" s="113"/>
      <c r="AB260" s="113"/>
      <c r="AC260" s="113"/>
      <c r="AD260" s="113"/>
      <c r="AN260" s="113"/>
      <c r="AO260" s="113"/>
      <c r="AP260" s="113"/>
    </row>
    <row r="261" spans="25:42" x14ac:dyDescent="0.2">
      <c r="Y261" s="113"/>
      <c r="Z261" s="113"/>
      <c r="AA261" s="113"/>
      <c r="AB261" s="113"/>
      <c r="AC261" s="113"/>
      <c r="AD261" s="113"/>
      <c r="AN261" s="113"/>
      <c r="AO261" s="113"/>
      <c r="AP261" s="113"/>
    </row>
    <row r="262" spans="25:42" x14ac:dyDescent="0.2">
      <c r="Y262" s="113"/>
      <c r="Z262" s="113"/>
      <c r="AA262" s="113"/>
      <c r="AB262" s="113"/>
      <c r="AC262" s="113"/>
      <c r="AD262" s="113"/>
      <c r="AN262" s="113"/>
      <c r="AO262" s="113"/>
      <c r="AP262" s="113"/>
    </row>
    <row r="263" spans="25:42" x14ac:dyDescent="0.2">
      <c r="Y263" s="113"/>
      <c r="Z263" s="113"/>
      <c r="AA263" s="113"/>
      <c r="AB263" s="113"/>
      <c r="AC263" s="113"/>
      <c r="AD263" s="113"/>
      <c r="AN263" s="113"/>
      <c r="AO263" s="113"/>
      <c r="AP263" s="113"/>
    </row>
    <row r="264" spans="25:42" x14ac:dyDescent="0.2">
      <c r="Y264" s="113"/>
      <c r="Z264" s="113"/>
      <c r="AA264" s="113"/>
      <c r="AB264" s="113"/>
      <c r="AC264" s="113"/>
      <c r="AD264" s="113"/>
      <c r="AN264" s="113"/>
      <c r="AO264" s="113"/>
      <c r="AP264" s="113"/>
    </row>
    <row r="265" spans="25:42" x14ac:dyDescent="0.2">
      <c r="Y265" s="113"/>
      <c r="Z265" s="113"/>
      <c r="AA265" s="113"/>
      <c r="AB265" s="113"/>
      <c r="AC265" s="113"/>
      <c r="AD265" s="113"/>
      <c r="AN265" s="113"/>
      <c r="AO265" s="113"/>
      <c r="AP265" s="113"/>
    </row>
    <row r="266" spans="25:42" x14ac:dyDescent="0.2">
      <c r="Y266" s="113"/>
      <c r="Z266" s="113"/>
      <c r="AA266" s="113"/>
      <c r="AB266" s="113"/>
      <c r="AC266" s="113"/>
      <c r="AD266" s="113"/>
      <c r="AN266" s="113"/>
      <c r="AO266" s="113"/>
      <c r="AP266" s="113"/>
    </row>
    <row r="267" spans="25:42" x14ac:dyDescent="0.2">
      <c r="Y267" s="113"/>
      <c r="Z267" s="113"/>
      <c r="AA267" s="113"/>
      <c r="AB267" s="113"/>
      <c r="AC267" s="113"/>
      <c r="AD267" s="113"/>
      <c r="AN267" s="113"/>
      <c r="AO267" s="113"/>
      <c r="AP267" s="113"/>
    </row>
    <row r="268" spans="25:42" x14ac:dyDescent="0.2">
      <c r="Y268" s="113"/>
      <c r="Z268" s="113"/>
      <c r="AA268" s="113"/>
      <c r="AB268" s="113"/>
      <c r="AC268" s="113"/>
      <c r="AD268" s="113"/>
      <c r="AN268" s="113"/>
      <c r="AO268" s="113"/>
      <c r="AP268" s="113"/>
    </row>
    <row r="269" spans="25:42" x14ac:dyDescent="0.2">
      <c r="Y269" s="113"/>
      <c r="Z269" s="113"/>
      <c r="AA269" s="113"/>
      <c r="AB269" s="113"/>
      <c r="AC269" s="113"/>
      <c r="AD269" s="113"/>
      <c r="AN269" s="113"/>
      <c r="AO269" s="113"/>
      <c r="AP269" s="113"/>
    </row>
    <row r="270" spans="25:42" x14ac:dyDescent="0.2">
      <c r="Y270" s="113"/>
      <c r="Z270" s="113"/>
      <c r="AA270" s="113"/>
      <c r="AB270" s="113"/>
      <c r="AC270" s="113"/>
      <c r="AD270" s="113"/>
      <c r="AN270" s="113"/>
      <c r="AO270" s="113"/>
      <c r="AP270" s="113"/>
    </row>
  </sheetData>
  <sheetProtection password="E81D" sheet="1" objects="1" scenarios="1"/>
  <mergeCells count="13">
    <mergeCell ref="A27:A30"/>
    <mergeCell ref="B27:D27"/>
    <mergeCell ref="B28:C28"/>
    <mergeCell ref="D28:D30"/>
    <mergeCell ref="B29:C29"/>
    <mergeCell ref="U27:U29"/>
    <mergeCell ref="M27:M30"/>
    <mergeCell ref="Q27:Q30"/>
    <mergeCell ref="G27:G30"/>
    <mergeCell ref="H28:I28"/>
    <mergeCell ref="J28:J30"/>
    <mergeCell ref="H29:I29"/>
    <mergeCell ref="H27:I27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E177"/>
  <sheetViews>
    <sheetView showGridLines="0" tabSelected="1" topLeftCell="A7" workbookViewId="0">
      <selection activeCell="F15" sqref="F15"/>
    </sheetView>
  </sheetViews>
  <sheetFormatPr defaultRowHeight="12.75" x14ac:dyDescent="0.2"/>
  <cols>
    <col min="1" max="1" width="13.7109375" customWidth="1"/>
    <col min="3" max="3" width="11.85546875" customWidth="1"/>
    <col min="6" max="6" width="12.42578125" customWidth="1"/>
    <col min="12" max="12" width="11.85546875" customWidth="1"/>
    <col min="13" max="13" width="12.140625" customWidth="1"/>
    <col min="47" max="48" width="0" hidden="1" customWidth="1"/>
    <col min="49" max="49" width="10.28515625" hidden="1" customWidth="1"/>
    <col min="50" max="63" width="0" hidden="1" customWidth="1"/>
  </cols>
  <sheetData>
    <row r="1" spans="1:161" ht="15.75" customHeight="1" x14ac:dyDescent="0.2">
      <c r="A1" s="158" t="s">
        <v>145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7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</row>
    <row r="2" spans="1:161" ht="11.25" customHeight="1" x14ac:dyDescent="0.2">
      <c r="A2" s="158" t="s">
        <v>167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7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</row>
    <row r="3" spans="1:161" ht="27" customHeight="1" x14ac:dyDescent="0.45">
      <c r="A3" s="184" t="s">
        <v>146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U3" s="30"/>
    </row>
    <row r="4" spans="1:161" ht="15.75" x14ac:dyDescent="0.25">
      <c r="A4" s="145"/>
      <c r="B4" s="146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U4" s="30"/>
    </row>
    <row r="5" spans="1:161" ht="15.75" x14ac:dyDescent="0.25">
      <c r="A5" s="145"/>
      <c r="B5" s="145"/>
      <c r="C5" s="145"/>
      <c r="D5" s="147"/>
      <c r="E5" s="145"/>
      <c r="F5" s="145"/>
      <c r="G5" s="145"/>
      <c r="H5" s="145"/>
      <c r="I5" s="145"/>
      <c r="J5" s="145"/>
      <c r="K5" s="141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R5" s="31"/>
      <c r="AU5" s="30"/>
    </row>
    <row r="6" spans="1:161" ht="15.75" x14ac:dyDescent="0.25">
      <c r="A6" s="145"/>
      <c r="B6" s="142" t="s">
        <v>60</v>
      </c>
      <c r="C6" s="145"/>
      <c r="D6" s="145"/>
      <c r="E6" s="145"/>
      <c r="F6" s="145"/>
      <c r="G6" s="145"/>
      <c r="H6" s="145"/>
      <c r="I6" s="142" t="s">
        <v>90</v>
      </c>
      <c r="J6" s="145"/>
      <c r="K6" s="145"/>
      <c r="L6" s="147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R6" s="31"/>
    </row>
    <row r="7" spans="1:161" ht="15.75" x14ac:dyDescent="0.25">
      <c r="A7" s="145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R7" s="31"/>
    </row>
    <row r="8" spans="1:161" ht="15.75" x14ac:dyDescent="0.25">
      <c r="A8" s="145"/>
      <c r="B8" s="142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BF8" t="s">
        <v>59</v>
      </c>
      <c r="BK8" t="s">
        <v>165</v>
      </c>
      <c r="BL8" s="26"/>
      <c r="BM8" s="26"/>
      <c r="BN8" s="26"/>
      <c r="BO8" s="26"/>
      <c r="BP8" s="26"/>
      <c r="BQ8" s="26"/>
      <c r="BR8" s="26"/>
      <c r="BS8" s="26"/>
      <c r="BT8" s="26"/>
    </row>
    <row r="9" spans="1:16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Y9" s="1" t="s">
        <v>9</v>
      </c>
      <c r="AZ9" s="1" t="s">
        <v>5</v>
      </c>
      <c r="BA9" s="1" t="s">
        <v>4</v>
      </c>
      <c r="BB9" s="56" t="s">
        <v>44</v>
      </c>
      <c r="BC9" s="54">
        <v>2</v>
      </c>
      <c r="BD9" s="1">
        <v>8</v>
      </c>
      <c r="BE9" s="1">
        <v>40</v>
      </c>
      <c r="BF9" s="46">
        <f ca="1">IF(Лист9!$B$3=1,Лист2!$G$105,IF(Лист9!$B$3=2,Лист3!$G$105,IF(Лист9!$B$3=3,Лист4!$G$105,IF(Лист9!$B$3=4,Лист5!$G$105,IF(Лист9!$B$3=5,Лист6!$G$105,)))))</f>
        <v>2.4239999999999999</v>
      </c>
      <c r="BH9" s="57" t="str">
        <f>IF(Лист9!$B$3=1,BA9,IF(OR(Лист9!$B$3=2,AR4=5),AZ9,IF(Лист9!$B$3=3,BB9,IF(Лист9!$B$3=4,AY9,))))</f>
        <v>М1,6</v>
      </c>
      <c r="BI9" s="58">
        <f>IF(Лист9!$B$3=3,BC9,IF(Лист9!$B$3=4,BE9,BD9))</f>
        <v>2</v>
      </c>
      <c r="BK9">
        <f>Лист9!$BE$3</f>
        <v>1</v>
      </c>
      <c r="BL9" s="176"/>
      <c r="BM9" s="177"/>
      <c r="BN9" s="26"/>
      <c r="BO9" s="26"/>
      <c r="BP9" s="26"/>
      <c r="BQ9" s="26"/>
      <c r="BR9" s="26"/>
      <c r="BS9" s="26"/>
      <c r="BT9" s="26"/>
    </row>
    <row r="10" spans="1:16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Y10" s="1" t="s">
        <v>10</v>
      </c>
      <c r="AZ10" s="1" t="s">
        <v>6</v>
      </c>
      <c r="BA10" s="1" t="s">
        <v>5</v>
      </c>
      <c r="BB10" s="56" t="s">
        <v>45</v>
      </c>
      <c r="BC10" s="54">
        <v>3</v>
      </c>
      <c r="BD10" s="1">
        <v>10</v>
      </c>
      <c r="BE10" s="1">
        <v>45</v>
      </c>
      <c r="BH10" s="57" t="str">
        <f>IF(Лист9!$B$3=1,BA10,IF(OR(Лист9!$B$3=2,AR5=5),AZ10,IF(Лист9!$B$3=3,BB10,IF(Лист9!$B$3=4,AY10,))))</f>
        <v>М2</v>
      </c>
      <c r="BI10" s="58">
        <f>IF(Лист9!$B$3=3,BC10,IF(Лист9!$B$3=4,BE10,BD10))</f>
        <v>3</v>
      </c>
      <c r="BK10" t="str">
        <f>IF(Лист9!$BE$3&lt;=3,СамГОСТ,СамИСО)</f>
        <v>2,5x18</v>
      </c>
      <c r="BL10" s="176"/>
      <c r="BM10" s="177"/>
      <c r="BN10" s="26"/>
      <c r="BO10" s="26"/>
      <c r="BP10" s="26"/>
      <c r="BQ10" s="26"/>
      <c r="BR10" s="26"/>
      <c r="BS10" s="26"/>
      <c r="BT10" s="26"/>
    </row>
    <row r="11" spans="1:161" x14ac:dyDescent="0.2">
      <c r="A11" s="145"/>
      <c r="B11" s="143"/>
      <c r="C11" s="145"/>
      <c r="D11" s="145"/>
      <c r="E11" s="145"/>
      <c r="F11" s="145"/>
      <c r="G11" s="145"/>
      <c r="H11" s="145"/>
      <c r="I11" s="143"/>
      <c r="J11" s="144"/>
      <c r="K11" s="144"/>
      <c r="L11" s="144"/>
      <c r="M11" s="143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Y11" s="1" t="s">
        <v>11</v>
      </c>
      <c r="AZ11" s="1" t="s">
        <v>7</v>
      </c>
      <c r="BA11" s="1" t="s">
        <v>6</v>
      </c>
      <c r="BB11" s="56" t="s">
        <v>46</v>
      </c>
      <c r="BC11" s="54">
        <v>4</v>
      </c>
      <c r="BD11" s="1">
        <v>12</v>
      </c>
      <c r="BE11" s="1">
        <v>50</v>
      </c>
      <c r="BH11" s="57" t="str">
        <f>IF(Лист9!$B$3=1,BA11,IF(OR(Лист9!$B$3=2,AR6=5),AZ11,IF(Лист9!$B$3=3,BB11,IF(Лист9!$B$3=4,AY11,))))</f>
        <v>М2,5</v>
      </c>
      <c r="BI11" s="58">
        <f>IF(Лист9!$B$3=3,BC11,IF(Лист9!$B$3=4,BE11,BD11))</f>
        <v>4</v>
      </c>
      <c r="BL11" s="176"/>
      <c r="BM11" s="177"/>
      <c r="BN11" s="26"/>
      <c r="BO11" s="26"/>
      <c r="BP11" s="26"/>
      <c r="BQ11" s="26"/>
      <c r="BR11" s="26"/>
      <c r="BS11" s="26"/>
      <c r="BT11" s="26"/>
    </row>
    <row r="12" spans="1:161" ht="13.5" thickBot="1" x14ac:dyDescent="0.25">
      <c r="A12" s="145"/>
      <c r="B12" s="145"/>
      <c r="C12" s="145"/>
      <c r="D12" s="145"/>
      <c r="E12" s="145"/>
      <c r="F12" s="145"/>
      <c r="G12" s="145"/>
      <c r="H12" s="145"/>
      <c r="I12" s="144"/>
      <c r="J12" s="144"/>
      <c r="K12" s="144"/>
      <c r="L12" s="144"/>
      <c r="M12" s="144"/>
      <c r="N12" s="144"/>
      <c r="O12" s="144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Y12" s="1" t="s">
        <v>12</v>
      </c>
      <c r="AZ12" s="1" t="s">
        <v>8</v>
      </c>
      <c r="BA12" s="1" t="s">
        <v>7</v>
      </c>
      <c r="BB12" s="56" t="s">
        <v>47</v>
      </c>
      <c r="BC12" s="54">
        <v>5</v>
      </c>
      <c r="BD12" s="1">
        <v>14</v>
      </c>
      <c r="BE12" s="1">
        <v>55</v>
      </c>
      <c r="BH12" s="57" t="str">
        <f>IF(Лист9!$B$3=1,BA12,IF(OR(Лист9!$B$3=2,AR7=5),AZ12,IF(Лист9!$B$3=3,BB12,IF(Лист9!$B$3=4,AY12,))))</f>
        <v>М3</v>
      </c>
      <c r="BI12" s="58">
        <f>IF(Лист9!$B$3=3,BC12,IF(Лист9!$B$3=4,BE12,BD12))</f>
        <v>5</v>
      </c>
      <c r="BL12" s="176"/>
      <c r="BM12" s="177"/>
      <c r="BN12" s="26"/>
      <c r="BO12" s="26"/>
      <c r="BP12" s="26"/>
      <c r="BQ12" s="26"/>
      <c r="BR12" s="26"/>
      <c r="BS12" s="26"/>
      <c r="BT12" s="26"/>
    </row>
    <row r="13" spans="1:161" x14ac:dyDescent="0.2">
      <c r="A13" s="145"/>
      <c r="B13" s="93"/>
      <c r="C13" s="94"/>
      <c r="D13" s="94"/>
      <c r="E13" s="94"/>
      <c r="F13" s="94"/>
      <c r="G13" s="95"/>
      <c r="H13" s="145"/>
      <c r="I13" s="93"/>
      <c r="J13" s="94"/>
      <c r="K13" s="94"/>
      <c r="L13" s="94"/>
      <c r="M13" s="94"/>
      <c r="N13" s="95"/>
      <c r="O13" s="144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Y13" s="1" t="s">
        <v>13</v>
      </c>
      <c r="AZ13" s="1" t="s">
        <v>9</v>
      </c>
      <c r="BA13" s="1" t="s">
        <v>8</v>
      </c>
      <c r="BB13" s="56" t="s">
        <v>48</v>
      </c>
      <c r="BC13" s="54">
        <v>6</v>
      </c>
      <c r="BD13" s="1">
        <v>16</v>
      </c>
      <c r="BE13" s="1">
        <v>60</v>
      </c>
      <c r="BH13" s="57" t="str">
        <f>IF(Лист9!$B$3=1,BA13,IF(OR(Лист9!$B$3=2,AR8=5),AZ13,IF(Лист9!$B$3=3,BB13,IF(Лист9!$B$3=4,AY13,))))</f>
        <v>М3,5</v>
      </c>
      <c r="BI13" s="58">
        <f>IF(Лист9!$B$3=3,BC13,IF(Лист9!$B$3=4,BE13,BD13))</f>
        <v>6</v>
      </c>
      <c r="BL13" s="176"/>
      <c r="BM13" s="177"/>
      <c r="BN13" s="26"/>
      <c r="BO13" s="26"/>
      <c r="BP13" s="26"/>
      <c r="BQ13" s="26"/>
      <c r="BR13" s="26"/>
      <c r="BS13" s="26"/>
      <c r="BT13" s="26"/>
    </row>
    <row r="14" spans="1:161" x14ac:dyDescent="0.2">
      <c r="A14" s="145"/>
      <c r="B14" s="96" t="s">
        <v>36</v>
      </c>
      <c r="C14" s="41" t="s">
        <v>21</v>
      </c>
      <c r="D14" s="41" t="s">
        <v>22</v>
      </c>
      <c r="E14" s="41" t="s">
        <v>23</v>
      </c>
      <c r="F14" s="26" t="s">
        <v>37</v>
      </c>
      <c r="G14" s="97"/>
      <c r="H14" s="145"/>
      <c r="I14" s="96" t="s">
        <v>36</v>
      </c>
      <c r="J14" s="41" t="s">
        <v>21</v>
      </c>
      <c r="K14" s="41"/>
      <c r="L14" s="41" t="s">
        <v>23</v>
      </c>
      <c r="M14" s="26" t="s">
        <v>37</v>
      </c>
      <c r="N14" s="97"/>
      <c r="O14" s="144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Y14" s="1" t="s">
        <v>14</v>
      </c>
      <c r="AZ14" s="1" t="s">
        <v>10</v>
      </c>
      <c r="BA14" s="1" t="s">
        <v>9</v>
      </c>
      <c r="BB14" s="56" t="s">
        <v>49</v>
      </c>
      <c r="BC14" s="54">
        <v>8</v>
      </c>
      <c r="BD14" s="1">
        <v>18</v>
      </c>
      <c r="BE14" s="1">
        <v>65</v>
      </c>
      <c r="BH14" s="57" t="str">
        <f>IF(Лист9!$B$3=1,BA14,IF(OR(Лист9!$B$3=2,AR9=5),AZ14,IF(Лист9!$B$3=3,BB14,IF(Лист9!$B$3=4,AY14,))))</f>
        <v>М4</v>
      </c>
      <c r="BI14" s="58">
        <f>IF(Лист9!$B$3=3,BC14,IF(Лист9!$B$3=4,BE14,BD14))</f>
        <v>8</v>
      </c>
      <c r="BL14" s="176"/>
      <c r="BM14" s="177"/>
      <c r="BN14" s="26"/>
      <c r="BO14" s="26"/>
      <c r="BP14" s="26"/>
      <c r="BQ14" s="26"/>
      <c r="BR14" s="26"/>
      <c r="BS14" s="26"/>
      <c r="BT14" s="26"/>
    </row>
    <row r="15" spans="1:161" x14ac:dyDescent="0.2">
      <c r="A15" s="145"/>
      <c r="B15" s="18">
        <v>75</v>
      </c>
      <c r="C15" s="154" t="s">
        <v>17</v>
      </c>
      <c r="D15" s="19">
        <v>160</v>
      </c>
      <c r="E15" s="155">
        <f ca="1">IF(Лист9!$A$9=1,BF9*1,IF(Лист9!$A$9=2,BF9*0.356,IF(Лист9!$A$9=3,BF9*1.08,)))</f>
        <v>2.4239999999999999</v>
      </c>
      <c r="F15" s="46">
        <f ca="1">E15*B15</f>
        <v>181.79999999999998</v>
      </c>
      <c r="G15" s="97"/>
      <c r="H15" s="145"/>
      <c r="I15" s="18">
        <v>1</v>
      </c>
      <c r="J15" s="154">
        <v>48</v>
      </c>
      <c r="K15" s="8"/>
      <c r="L15" s="153">
        <f>IF(Лист9!$M$9=1,(VLOOKUP(J15,Лист7!AH26:AK49,4)/1000)*1,IF(Лист9!$M$9=2,(VLOOKUP(J15,Лист7!AH26:AK49,4)/1000)*0.356,IF(Лист9!$M$9=3,(VLOOKUP(J15,Лист7!AH26:AK49,4)/1000)*1.08,)))</f>
        <v>0.95620000000000005</v>
      </c>
      <c r="M15" s="46">
        <f>L15*I15</f>
        <v>0.95620000000000005</v>
      </c>
      <c r="N15" s="97"/>
      <c r="O15" s="144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Y15" s="1" t="s">
        <v>15</v>
      </c>
      <c r="AZ15" s="1" t="s">
        <v>11</v>
      </c>
      <c r="BA15" s="1" t="s">
        <v>10</v>
      </c>
      <c r="BB15" s="56" t="s">
        <v>50</v>
      </c>
      <c r="BC15" s="54">
        <v>10</v>
      </c>
      <c r="BD15" s="1">
        <v>20</v>
      </c>
      <c r="BE15" s="1">
        <v>70</v>
      </c>
      <c r="BH15" s="57" t="str">
        <f>IF(Лист9!$B$3=1,BA15,IF(OR(Лист9!$B$3=2,AR10=5),AZ15,IF(Лист9!$B$3=3,BB15,IF(Лист9!$B$3=4,AY15,))))</f>
        <v>М5</v>
      </c>
      <c r="BI15" s="58">
        <f>IF(Лист9!$B$3=3,BC15,IF(Лист9!$B$3=4,BE15,BD15))</f>
        <v>10</v>
      </c>
      <c r="BL15" s="26"/>
      <c r="BM15" s="177"/>
      <c r="BN15" s="26"/>
      <c r="BO15" s="26"/>
      <c r="BP15" s="26"/>
      <c r="BQ15" s="26"/>
      <c r="BR15" s="26"/>
      <c r="BS15" s="26"/>
      <c r="BT15" s="26"/>
    </row>
    <row r="16" spans="1:161" x14ac:dyDescent="0.2">
      <c r="A16" s="145"/>
      <c r="B16" s="187" t="s">
        <v>28</v>
      </c>
      <c r="C16" s="188"/>
      <c r="D16" s="188"/>
      <c r="E16" s="189" t="s">
        <v>29</v>
      </c>
      <c r="F16" s="189"/>
      <c r="G16" s="97"/>
      <c r="H16" s="145"/>
      <c r="I16" s="187" t="s">
        <v>28</v>
      </c>
      <c r="J16" s="188"/>
      <c r="K16" s="188"/>
      <c r="L16" s="189" t="s">
        <v>29</v>
      </c>
      <c r="M16" s="189"/>
      <c r="N16" s="97"/>
      <c r="O16" s="144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Y16" s="1" t="s">
        <v>16</v>
      </c>
      <c r="AZ16" s="1" t="s">
        <v>12</v>
      </c>
      <c r="BA16" s="1" t="s">
        <v>11</v>
      </c>
      <c r="BB16" s="56" t="s">
        <v>4</v>
      </c>
      <c r="BC16" s="54">
        <v>12</v>
      </c>
      <c r="BD16" s="1">
        <v>22</v>
      </c>
      <c r="BE16" s="1">
        <v>75</v>
      </c>
      <c r="BH16" s="57" t="str">
        <f>IF(Лист9!$B$3=1,BA16,IF(OR(Лист9!$B$3=2,AR11=5),AZ16,IF(Лист9!$B$3=3,BB16,IF(Лист9!$B$3=4,AY16,))))</f>
        <v>М6</v>
      </c>
      <c r="BI16" s="58">
        <f>IF(Лист9!$B$3=3,BC16,IF(Лист9!$B$3=4,BE16,BD16))</f>
        <v>12</v>
      </c>
      <c r="BL16" s="26"/>
      <c r="BM16" s="177"/>
      <c r="BN16" s="26"/>
      <c r="BO16" s="26"/>
      <c r="BP16" s="26"/>
      <c r="BQ16" s="26"/>
      <c r="BR16" s="26"/>
      <c r="BS16" s="26"/>
      <c r="BT16" s="26"/>
    </row>
    <row r="17" spans="1:72" x14ac:dyDescent="0.2">
      <c r="A17" s="145"/>
      <c r="B17" s="101"/>
      <c r="C17" s="26"/>
      <c r="D17" s="26"/>
      <c r="E17" s="26"/>
      <c r="F17" s="26"/>
      <c r="G17" s="97"/>
      <c r="H17" s="145"/>
      <c r="I17" s="101"/>
      <c r="J17" s="26"/>
      <c r="K17" s="26"/>
      <c r="L17" s="26"/>
      <c r="M17" s="26"/>
      <c r="N17" s="97"/>
      <c r="O17" s="144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Y17" s="1" t="s">
        <v>17</v>
      </c>
      <c r="AZ17" s="1" t="s">
        <v>13</v>
      </c>
      <c r="BA17" s="1" t="s">
        <v>12</v>
      </c>
      <c r="BB17" s="56" t="s">
        <v>5</v>
      </c>
      <c r="BC17" s="54">
        <v>14</v>
      </c>
      <c r="BD17" s="1">
        <v>25</v>
      </c>
      <c r="BE17" s="1">
        <v>80</v>
      </c>
      <c r="BH17" s="57" t="str">
        <f>IF(Лист9!$B$3=1,BA17,IF(OR(Лист9!$B$3=2,AR12=5),AZ17,IF(Лист9!$B$3=3,BB17,IF(Лист9!$B$3=4,AY17,))))</f>
        <v>М8</v>
      </c>
      <c r="BI17" s="58">
        <f>IF(Лист9!$B$3=3,BC17,IF(Лист9!$B$3=4,BE17,BD17))</f>
        <v>14</v>
      </c>
      <c r="BL17" s="26"/>
      <c r="BM17" s="177"/>
      <c r="BN17" s="26"/>
      <c r="BO17" s="26"/>
      <c r="BP17" s="26"/>
      <c r="BQ17" s="26"/>
      <c r="BR17" s="26"/>
      <c r="BS17" s="26"/>
      <c r="BT17" s="26"/>
    </row>
    <row r="18" spans="1:72" x14ac:dyDescent="0.2">
      <c r="A18" s="145"/>
      <c r="B18" s="96" t="s">
        <v>38</v>
      </c>
      <c r="C18" s="41" t="s">
        <v>21</v>
      </c>
      <c r="D18" s="41" t="s">
        <v>22</v>
      </c>
      <c r="E18" s="41" t="s">
        <v>39</v>
      </c>
      <c r="F18" s="26"/>
      <c r="G18" s="97"/>
      <c r="H18" s="145"/>
      <c r="I18" s="96" t="s">
        <v>38</v>
      </c>
      <c r="J18" s="41" t="s">
        <v>21</v>
      </c>
      <c r="K18" s="41"/>
      <c r="L18" s="41" t="s">
        <v>39</v>
      </c>
      <c r="M18" s="26"/>
      <c r="N18" s="97"/>
      <c r="O18" s="144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Y18" s="1" t="s">
        <v>18</v>
      </c>
      <c r="AZ18" s="1" t="s">
        <v>14</v>
      </c>
      <c r="BA18" s="1" t="s">
        <v>13</v>
      </c>
      <c r="BB18" s="56" t="s">
        <v>6</v>
      </c>
      <c r="BC18" s="54">
        <v>16</v>
      </c>
      <c r="BD18" s="1">
        <v>28</v>
      </c>
      <c r="BE18" s="1">
        <v>85</v>
      </c>
      <c r="BH18" s="57" t="str">
        <f>IF(Лист9!$B$3=1,BA18,IF(OR(Лист9!$B$3=2,AR13=5),AZ18,IF(Лист9!$B$3=3,BB18,IF(Лист9!$B$3=4,AY18,))))</f>
        <v>М10</v>
      </c>
      <c r="BI18" s="58">
        <f>IF(Лист9!$B$3=3,BC18,IF(Лист9!$B$3=4,BE18,BD18))</f>
        <v>16</v>
      </c>
      <c r="BL18" s="26"/>
      <c r="BM18" s="177"/>
      <c r="BN18" s="26"/>
      <c r="BO18" s="26"/>
      <c r="BP18" s="26"/>
      <c r="BQ18" s="26"/>
      <c r="BR18" s="26"/>
      <c r="BS18" s="26"/>
      <c r="BT18" s="26"/>
    </row>
    <row r="19" spans="1:72" x14ac:dyDescent="0.2">
      <c r="A19" s="145"/>
      <c r="B19" s="23">
        <v>1</v>
      </c>
      <c r="C19" s="24" t="str">
        <f>C15</f>
        <v>М42</v>
      </c>
      <c r="D19" s="24">
        <f>D15</f>
        <v>160</v>
      </c>
      <c r="E19" s="25">
        <f ca="1">B19/E15</f>
        <v>0.41254125412541254</v>
      </c>
      <c r="F19" s="26"/>
      <c r="G19" s="97"/>
      <c r="H19" s="145"/>
      <c r="I19" s="23">
        <v>1</v>
      </c>
      <c r="J19" s="24">
        <f>J15</f>
        <v>48</v>
      </c>
      <c r="K19" s="51"/>
      <c r="L19" s="25">
        <f>I19/L15</f>
        <v>1.0458063166701526</v>
      </c>
      <c r="M19" s="26"/>
      <c r="N19" s="97"/>
      <c r="O19" s="144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Y19" s="1"/>
      <c r="AZ19" s="1" t="s">
        <v>15</v>
      </c>
      <c r="BA19" s="1" t="s">
        <v>14</v>
      </c>
      <c r="BB19" s="56" t="s">
        <v>7</v>
      </c>
      <c r="BC19" s="54">
        <v>18</v>
      </c>
      <c r="BD19" s="1">
        <v>30</v>
      </c>
      <c r="BE19" s="1">
        <v>90</v>
      </c>
      <c r="BH19" s="57" t="str">
        <f>IF(Лист9!$B$3=1,BA19,IF(OR(Лист9!$B$3=2,AR14=5),AZ19,IF(Лист9!$B$3=3,BB19,IF(Лист9!$B$3=4,AY19,))))</f>
        <v>М12</v>
      </c>
      <c r="BI19" s="58">
        <f>IF(Лист9!$B$3=3,BC19,IF(Лист9!$B$3=4,BE19,BD19))</f>
        <v>18</v>
      </c>
      <c r="BL19" s="26"/>
      <c r="BM19" s="177"/>
      <c r="BN19" s="26"/>
      <c r="BO19" s="26"/>
      <c r="BP19" s="26"/>
      <c r="BQ19" s="26"/>
      <c r="BR19" s="26"/>
      <c r="BS19" s="26"/>
      <c r="BT19" s="26"/>
    </row>
    <row r="20" spans="1:72" ht="13.5" thickBot="1" x14ac:dyDescent="0.25">
      <c r="A20" s="145"/>
      <c r="B20" s="102" t="s">
        <v>40</v>
      </c>
      <c r="C20" s="103"/>
      <c r="D20" s="103"/>
      <c r="E20" s="104" t="s">
        <v>29</v>
      </c>
      <c r="F20" s="104"/>
      <c r="G20" s="105"/>
      <c r="H20" s="145"/>
      <c r="I20" s="102" t="s">
        <v>40</v>
      </c>
      <c r="J20" s="103"/>
      <c r="K20" s="103"/>
      <c r="L20" s="104" t="s">
        <v>29</v>
      </c>
      <c r="M20" s="104"/>
      <c r="N20" s="105"/>
      <c r="O20" s="144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Y20" s="1"/>
      <c r="AZ20" s="1" t="s">
        <v>16</v>
      </c>
      <c r="BA20" s="1" t="s">
        <v>15</v>
      </c>
      <c r="BB20" s="56" t="s">
        <v>8</v>
      </c>
      <c r="BC20" s="54">
        <v>20</v>
      </c>
      <c r="BD20" s="1">
        <v>32</v>
      </c>
      <c r="BE20" s="1">
        <v>95</v>
      </c>
      <c r="BH20" s="57" t="str">
        <f>IF(Лист9!$B$3=1,BA20,IF(OR(Лист9!$B$3=2,AR15=5),AZ20,IF(Лист9!$B$3=3,BB20,IF(Лист9!$B$3=4,AY20,))))</f>
        <v>М14</v>
      </c>
      <c r="BI20" s="58">
        <f>IF(Лист9!$B$3=3,BC20,IF(Лист9!$B$3=4,BE20,BD20))</f>
        <v>20</v>
      </c>
      <c r="BL20" s="26"/>
      <c r="BM20" s="177"/>
      <c r="BN20" s="26"/>
      <c r="BO20" s="26"/>
      <c r="BP20" s="26"/>
      <c r="BQ20" s="26"/>
      <c r="BR20" s="26"/>
      <c r="BS20" s="26"/>
      <c r="BT20" s="26"/>
    </row>
    <row r="21" spans="1:72" x14ac:dyDescent="0.2">
      <c r="A21" s="145"/>
      <c r="B21" s="145"/>
      <c r="C21" s="145"/>
      <c r="D21" s="145"/>
      <c r="E21" s="145"/>
      <c r="F21" s="145"/>
      <c r="G21" s="145"/>
      <c r="H21" s="145"/>
      <c r="I21" s="144"/>
      <c r="J21" s="145"/>
      <c r="K21" s="145"/>
      <c r="L21" s="145"/>
      <c r="M21" s="144"/>
      <c r="N21" s="144"/>
      <c r="O21" s="144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Y21" s="1"/>
      <c r="AZ21" s="1" t="s">
        <v>17</v>
      </c>
      <c r="BA21" s="1" t="s">
        <v>16</v>
      </c>
      <c r="BB21" s="56" t="s">
        <v>9</v>
      </c>
      <c r="BC21" s="54">
        <v>22</v>
      </c>
      <c r="BD21" s="1">
        <v>35</v>
      </c>
      <c r="BE21" s="1">
        <v>100</v>
      </c>
      <c r="BH21" s="57" t="str">
        <f>IF(Лист9!$B$3=1,BA21,IF(OR(Лист9!$B$3=2,AR16=5),AZ21,IF(Лист9!$B$3=3,BB21,IF(Лист9!$B$3=4,AY21,))))</f>
        <v>М16</v>
      </c>
      <c r="BI21" s="58">
        <f>IF(Лист9!$B$3=3,BC21,IF(Лист9!$B$3=4,BE21,BD21))</f>
        <v>22</v>
      </c>
      <c r="BL21" s="26"/>
      <c r="BM21" s="177"/>
      <c r="BN21" s="26"/>
      <c r="BO21" s="26"/>
      <c r="BP21" s="26"/>
      <c r="BQ21" s="26"/>
      <c r="BR21" s="26"/>
      <c r="BS21" s="26"/>
      <c r="BT21" s="26"/>
    </row>
    <row r="22" spans="1:72" x14ac:dyDescent="0.2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Y22" s="1"/>
      <c r="AZ22" s="1" t="s">
        <v>18</v>
      </c>
      <c r="BA22" s="1" t="s">
        <v>17</v>
      </c>
      <c r="BB22" s="56" t="s">
        <v>10</v>
      </c>
      <c r="BC22" s="54">
        <v>25</v>
      </c>
      <c r="BD22" s="1">
        <v>38</v>
      </c>
      <c r="BE22" s="1">
        <v>105</v>
      </c>
      <c r="BH22" s="57" t="str">
        <f>IF(Лист9!$B$3=1,BA22,IF(OR(Лист9!$B$3=2,AR17=5),AZ22,IF(Лист9!$B$3=3,BB22,IF(Лист9!$B$3=4,AY22,))))</f>
        <v>М18</v>
      </c>
      <c r="BI22" s="58">
        <f>IF(Лист9!$B$3=3,BC22,IF(Лист9!$B$3=4,BE22,BD22))</f>
        <v>25</v>
      </c>
      <c r="BL22" s="26"/>
      <c r="BM22" s="177"/>
      <c r="BN22" s="26"/>
      <c r="BO22" s="26"/>
      <c r="BP22" s="26"/>
      <c r="BQ22" s="26"/>
      <c r="BR22" s="26"/>
      <c r="BS22" s="26"/>
      <c r="BT22" s="26"/>
    </row>
    <row r="23" spans="1:72" ht="15.75" x14ac:dyDescent="0.25">
      <c r="A23" s="145"/>
      <c r="B23" s="142" t="s">
        <v>102</v>
      </c>
      <c r="C23" s="145"/>
      <c r="D23" s="147"/>
      <c r="E23" s="145"/>
      <c r="F23" s="145"/>
      <c r="G23" s="145"/>
      <c r="H23" s="145"/>
      <c r="I23" s="142" t="s">
        <v>147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Y23" s="1"/>
      <c r="AZ23" s="1"/>
      <c r="BA23" s="1" t="s">
        <v>18</v>
      </c>
      <c r="BB23" s="56" t="s">
        <v>11</v>
      </c>
      <c r="BC23" s="54">
        <v>28</v>
      </c>
      <c r="BD23" s="1">
        <v>40</v>
      </c>
      <c r="BE23" s="1">
        <v>110</v>
      </c>
      <c r="BH23" s="57" t="str">
        <f>IF(Лист9!$B$3=1,BA23,IF(OR(Лист9!$B$3=2,AR18=5),AZ23,IF(Лист9!$B$3=3,BB23,IF(Лист9!$B$3=4,AY23,))))</f>
        <v>М20</v>
      </c>
      <c r="BI23" s="58">
        <f>IF(Лист9!$B$3=3,BC23,IF(Лист9!$B$3=4,BE23,BD23))</f>
        <v>28</v>
      </c>
      <c r="BL23" s="26"/>
      <c r="BM23" s="177"/>
      <c r="BN23" s="26"/>
      <c r="BO23" s="26"/>
      <c r="BP23" s="26"/>
      <c r="BQ23" s="26"/>
      <c r="BR23" s="26"/>
      <c r="BS23" s="26"/>
      <c r="BT23" s="26"/>
    </row>
    <row r="24" spans="1:72" x14ac:dyDescent="0.2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Y24" s="1"/>
      <c r="AZ24" s="1"/>
      <c r="BA24" s="1"/>
      <c r="BB24" s="56" t="s">
        <v>12</v>
      </c>
      <c r="BC24" s="54">
        <v>30</v>
      </c>
      <c r="BD24" s="1">
        <v>45</v>
      </c>
      <c r="BE24" s="1">
        <v>115</v>
      </c>
      <c r="BH24" s="57" t="str">
        <f>IF(Лист9!$B$3=1,BA24,IF(OR(Лист9!$B$3=2,AR19=5),AZ24,IF(Лист9!$B$3=3,BB24,IF(Лист9!$B$3=4,AY24,))))</f>
        <v>М22</v>
      </c>
      <c r="BI24" s="58">
        <f>IF(Лист9!$B$3=3,BC24,IF(Лист9!$B$3=4,BE24,BD24))</f>
        <v>30</v>
      </c>
      <c r="BL24" s="26"/>
      <c r="BM24" s="26"/>
      <c r="BN24" s="26"/>
      <c r="BO24" s="26"/>
      <c r="BP24" s="26"/>
      <c r="BQ24" s="26"/>
      <c r="BR24" s="26"/>
      <c r="BS24" s="26"/>
      <c r="BT24" s="26"/>
    </row>
    <row r="25" spans="1:72" x14ac:dyDescent="0.2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Y25" s="1"/>
      <c r="AZ25" s="1"/>
      <c r="BA25" s="1"/>
      <c r="BB25" s="56" t="s">
        <v>13</v>
      </c>
      <c r="BC25" s="54">
        <v>32</v>
      </c>
      <c r="BD25" s="1">
        <v>50</v>
      </c>
      <c r="BE25" s="1">
        <v>120</v>
      </c>
      <c r="BH25" s="57" t="str">
        <f>IF(Лист9!$B$3=1,BA25,IF(OR(Лист9!$B$3=2,AR20=5),AZ25,IF(Лист9!$B$3=3,BB25,IF(Лист9!$B$3=4,AY25,))))</f>
        <v>М24</v>
      </c>
      <c r="BI25" s="58">
        <f>IF(Лист9!$B$3=3,BC25,IF(Лист9!$B$3=4,BE25,BD25))</f>
        <v>32</v>
      </c>
      <c r="BL25" s="26"/>
      <c r="BM25" s="26"/>
      <c r="BN25" s="26"/>
      <c r="BO25" s="26"/>
      <c r="BP25" s="26"/>
      <c r="BQ25" s="26"/>
      <c r="BR25" s="26"/>
      <c r="BS25" s="26"/>
      <c r="BT25" s="26"/>
    </row>
    <row r="26" spans="1:72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Y26" s="1"/>
      <c r="AZ26" s="1"/>
      <c r="BA26" s="1"/>
      <c r="BB26" s="56" t="s">
        <v>14</v>
      </c>
      <c r="BC26" s="54">
        <v>35</v>
      </c>
      <c r="BD26" s="1">
        <v>55</v>
      </c>
      <c r="BE26" s="1">
        <v>125</v>
      </c>
      <c r="BH26" s="57" t="str">
        <f>IF(Лист9!$B$3=1,BA26,IF(OR(Лист9!$B$3=2,AR21=5),AZ26,IF(Лист9!$B$3=3,BB26,IF(Лист9!$B$3=4,AY26,))))</f>
        <v>М27</v>
      </c>
      <c r="BI26" s="58">
        <f>IF(Лист9!$B$3=3,BC26,IF(Лист9!$B$3=4,BE26,BD26))</f>
        <v>35</v>
      </c>
      <c r="BL26" s="26"/>
      <c r="BM26" s="26"/>
      <c r="BN26" s="26"/>
      <c r="BO26" s="26"/>
      <c r="BP26" s="26"/>
      <c r="BQ26" s="26"/>
      <c r="BR26" s="26"/>
      <c r="BS26" s="26"/>
      <c r="BT26" s="26"/>
    </row>
    <row r="27" spans="1:72" x14ac:dyDescent="0.2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Y27" s="1"/>
      <c r="AZ27" s="1"/>
      <c r="BA27" s="1"/>
      <c r="BB27" s="56" t="s">
        <v>15</v>
      </c>
      <c r="BC27" s="54">
        <v>38</v>
      </c>
      <c r="BD27" s="1">
        <v>60</v>
      </c>
      <c r="BE27" s="1">
        <v>130</v>
      </c>
      <c r="BH27" s="57" t="str">
        <f>IF(Лист9!$B$3=1,BA27,IF(OR(Лист9!$B$3=2,AR22=5),AZ27,IF(Лист9!$B$3=3,BB27,IF(Лист9!$B$3=4,AY27,))))</f>
        <v>М30</v>
      </c>
      <c r="BI27" s="58">
        <f>IF(Лист9!$B$3=3,BC27,IF(Лист9!$B$3=4,BE27,BD27))</f>
        <v>38</v>
      </c>
    </row>
    <row r="28" spans="1:72" x14ac:dyDescent="0.2">
      <c r="A28" s="145"/>
      <c r="B28" s="143"/>
      <c r="C28" s="144"/>
      <c r="D28" s="144"/>
      <c r="E28" s="144"/>
      <c r="F28" s="143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Y28" s="1"/>
      <c r="AZ28" s="1"/>
      <c r="BA28" s="1"/>
      <c r="BB28" s="56" t="s">
        <v>16</v>
      </c>
      <c r="BC28" s="54">
        <v>40</v>
      </c>
      <c r="BD28" s="1">
        <v>65</v>
      </c>
      <c r="BE28" s="1">
        <v>140</v>
      </c>
      <c r="BH28" s="57" t="str">
        <f>IF(Лист9!$B$3=1,BA28,IF(OR(Лист9!$B$3=2,AR23=5),AZ28,IF(Лист9!$B$3=3,BB28,IF(Лист9!$B$3=4,AY28,))))</f>
        <v>М36</v>
      </c>
      <c r="BI28" s="58">
        <f>IF(Лист9!$B$3=3,BC28,IF(Лист9!$B$3=4,BE28,BD28))</f>
        <v>40</v>
      </c>
    </row>
    <row r="29" spans="1:72" ht="13.5" thickBot="1" x14ac:dyDescent="0.25">
      <c r="A29" s="145"/>
      <c r="B29" s="144"/>
      <c r="C29" s="144"/>
      <c r="D29" s="144"/>
      <c r="E29" s="144"/>
      <c r="F29" s="144"/>
      <c r="G29" s="144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Y29" s="1"/>
      <c r="AZ29" s="1"/>
      <c r="BA29" s="1"/>
      <c r="BB29" s="56" t="s">
        <v>17</v>
      </c>
      <c r="BC29" s="54">
        <v>45</v>
      </c>
      <c r="BD29" s="1">
        <v>70</v>
      </c>
      <c r="BE29" s="1">
        <v>150</v>
      </c>
      <c r="BH29" s="57" t="str">
        <f>IF(Лист9!$B$3=1,BA29,IF(OR(Лист9!$B$3=2,AR24=5),AZ29,IF(Лист9!$B$3=3,BB29,IF(Лист9!$B$3=4,AY29,))))</f>
        <v>М42</v>
      </c>
      <c r="BI29" s="58">
        <f>IF(Лист9!$B$3=3,BC29,IF(Лист9!$B$3=4,BE29,BD29))</f>
        <v>45</v>
      </c>
    </row>
    <row r="30" spans="1:72" x14ac:dyDescent="0.2">
      <c r="A30" s="145"/>
      <c r="B30" s="93"/>
      <c r="C30" s="94"/>
      <c r="D30" s="94"/>
      <c r="E30" s="94"/>
      <c r="F30" s="94"/>
      <c r="G30" s="95"/>
      <c r="H30" s="145"/>
      <c r="I30" s="93"/>
      <c r="J30" s="94"/>
      <c r="K30" s="94"/>
      <c r="L30" s="94"/>
      <c r="M30" s="94"/>
      <c r="N30" s="9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Y30" s="1"/>
      <c r="AZ30" s="1"/>
      <c r="BA30" s="1"/>
      <c r="BB30" s="56" t="s">
        <v>18</v>
      </c>
      <c r="BC30" s="54">
        <v>50</v>
      </c>
      <c r="BD30" s="1">
        <v>75</v>
      </c>
      <c r="BE30" s="1">
        <v>160</v>
      </c>
      <c r="BH30" s="57" t="str">
        <f>IF(Лист9!$B$3=1,BA30,IF(OR(Лист9!$B$3=2,AR25=5),AZ30,IF(Лист9!$B$3=3,BB30,IF(Лист9!$B$3=4,AY30,))))</f>
        <v>М48</v>
      </c>
      <c r="BI30" s="58">
        <f>IF(Лист9!$B$3=3,BC30,IF(Лист9!$B$3=4,BE30,BD30))</f>
        <v>50</v>
      </c>
    </row>
    <row r="31" spans="1:72" x14ac:dyDescent="0.2">
      <c r="A31" s="145"/>
      <c r="B31" s="96" t="s">
        <v>36</v>
      </c>
      <c r="C31" s="41" t="s">
        <v>89</v>
      </c>
      <c r="D31" s="41"/>
      <c r="E31" s="41" t="s">
        <v>23</v>
      </c>
      <c r="F31" s="26" t="s">
        <v>37</v>
      </c>
      <c r="G31" s="97"/>
      <c r="H31" s="144"/>
      <c r="I31" s="96" t="s">
        <v>36</v>
      </c>
      <c r="J31" s="41" t="s">
        <v>151</v>
      </c>
      <c r="K31" s="41"/>
      <c r="L31" s="41" t="s">
        <v>23</v>
      </c>
      <c r="M31" s="26" t="s">
        <v>37</v>
      </c>
      <c r="N31" s="97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BC31" s="54">
        <v>55</v>
      </c>
      <c r="BD31" s="1">
        <v>80</v>
      </c>
      <c r="BE31" s="1">
        <v>170</v>
      </c>
      <c r="BI31" s="58">
        <f>IF(Лист9!$B$3=3,BC31,IF(Лист9!$B$3=4,BE31,BD31))</f>
        <v>55</v>
      </c>
    </row>
    <row r="32" spans="1:72" x14ac:dyDescent="0.2">
      <c r="A32" s="144"/>
      <c r="B32" s="18">
        <v>1</v>
      </c>
      <c r="C32" s="154">
        <v>36</v>
      </c>
      <c r="D32" s="8"/>
      <c r="E32" s="153">
        <f>IF(Лист9!$AQ$9=1,(VLOOKUP(C32,Лист8!$AC$31:$AF$57,4)/1000)*1,IF(Лист9!$AQ$9=2,(VLOOKUP(C32,Лист8!$AC$31:$AF$57,4)/1000)*1.08,IF(Лист9!$AQ$9=3,(VLOOKUP(C32,Лист8!$AC$31:$AF$57,4)/1000)*0.35,IF(Лист9!$AQ$9=4,(VLOOKUP(C32,Лист8!$AC$31:$AF$57,4)/1000)*0.97,IF(Лист9!$AQ$9=5,(VLOOKUP(C32,Лист8!$AC$31:$AF$57,4)/1000)*1.13)))))</f>
        <v>8.7349999999999997E-2</v>
      </c>
      <c r="F32" s="46">
        <f>E32*B32</f>
        <v>8.7349999999999997E-2</v>
      </c>
      <c r="G32" s="97"/>
      <c r="H32" s="144"/>
      <c r="I32" s="18">
        <v>100</v>
      </c>
      <c r="J32" s="154" t="s">
        <v>166</v>
      </c>
      <c r="K32" s="51"/>
      <c r="L32" s="7">
        <f>IF(Лист9!BE3=1,(VLOOKUP(J32,_СамГОСТ,4,FALSE))/1000,
 IF(Лист9!BE3=2,(VLOOKUP(J32,_СамГОСТ,6,FALSE))/1000,
 IF(Лист9!BE3=3,(VLOOKUP(J32,_СамГОСТ,10,FALSE))/1000,
IF(Лист9!BE3=4,(VLOOKUP(J32,_СамИСО,4,FALSE))/1000,
IF(Лист9!BE3=5,(VLOOKUP(J32,_СамИСО,6,FALSE))/1000,
(VLOOKUP(J32,_СамИСО,10,FALSE))/1000)))))</f>
        <v>4.8999999999999998E-4</v>
      </c>
      <c r="M32" s="46">
        <f>L32*I32</f>
        <v>4.9000000000000002E-2</v>
      </c>
      <c r="N32" s="97"/>
      <c r="O32" s="144"/>
      <c r="P32" s="144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BC32" s="54">
        <v>60</v>
      </c>
      <c r="BD32" s="1">
        <v>85</v>
      </c>
      <c r="BE32" s="1">
        <v>180</v>
      </c>
      <c r="BI32" s="58">
        <f>IF(Лист9!$B$3=3,BC32,IF(Лист9!$B$3=4,BE32,BD32))</f>
        <v>60</v>
      </c>
    </row>
    <row r="33" spans="1:61" x14ac:dyDescent="0.2">
      <c r="A33" s="144"/>
      <c r="B33" s="187" t="s">
        <v>28</v>
      </c>
      <c r="C33" s="188"/>
      <c r="D33" s="188"/>
      <c r="E33" s="189" t="s">
        <v>29</v>
      </c>
      <c r="F33" s="189"/>
      <c r="G33" s="97"/>
      <c r="H33" s="144"/>
      <c r="I33" s="187" t="s">
        <v>28</v>
      </c>
      <c r="J33" s="188"/>
      <c r="K33" s="188"/>
      <c r="L33" s="189" t="s">
        <v>29</v>
      </c>
      <c r="M33" s="189"/>
      <c r="N33" s="97"/>
      <c r="O33" s="144"/>
      <c r="P33" s="144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BC33" s="54">
        <v>65</v>
      </c>
      <c r="BD33" s="1">
        <v>90</v>
      </c>
      <c r="BE33" s="1">
        <v>190</v>
      </c>
      <c r="BI33" s="58">
        <f>IF(Лист9!$B$3=3,BC33,IF(Лист9!$B$3=4,BE33,BD33))</f>
        <v>65</v>
      </c>
    </row>
    <row r="34" spans="1:61" x14ac:dyDescent="0.2">
      <c r="A34" s="144"/>
      <c r="B34" s="101"/>
      <c r="C34" s="26"/>
      <c r="D34" s="26"/>
      <c r="E34" s="26"/>
      <c r="F34" s="26"/>
      <c r="G34" s="97"/>
      <c r="H34" s="144"/>
      <c r="I34" s="101"/>
      <c r="J34" s="26"/>
      <c r="K34" s="26"/>
      <c r="L34" s="26"/>
      <c r="M34" s="26"/>
      <c r="N34" s="97"/>
      <c r="O34" s="144"/>
      <c r="P34" s="144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BC34" s="54">
        <v>70</v>
      </c>
      <c r="BD34" s="1">
        <v>95</v>
      </c>
      <c r="BE34" s="1">
        <v>200</v>
      </c>
      <c r="BI34" s="58">
        <f>IF(Лист9!$B$3=3,BC34,IF(Лист9!$B$3=4,BE34,BD34))</f>
        <v>70</v>
      </c>
    </row>
    <row r="35" spans="1:61" x14ac:dyDescent="0.2">
      <c r="A35" s="144"/>
      <c r="B35" s="96" t="s">
        <v>38</v>
      </c>
      <c r="C35" s="41" t="s">
        <v>21</v>
      </c>
      <c r="D35" s="41"/>
      <c r="E35" s="41" t="s">
        <v>39</v>
      </c>
      <c r="F35" s="26"/>
      <c r="G35" s="97"/>
      <c r="H35" s="144"/>
      <c r="I35" s="96" t="s">
        <v>38</v>
      </c>
      <c r="J35" s="41" t="s">
        <v>151</v>
      </c>
      <c r="K35" s="41"/>
      <c r="L35" s="41" t="s">
        <v>39</v>
      </c>
      <c r="M35" s="26"/>
      <c r="N35" s="97"/>
      <c r="O35" s="144"/>
      <c r="P35" s="144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BC35" s="54">
        <v>75</v>
      </c>
      <c r="BD35" s="1">
        <v>100</v>
      </c>
      <c r="BE35" s="1">
        <v>220</v>
      </c>
      <c r="BI35" s="58">
        <f>IF(Лист9!$B$3=3,BC35,IF(Лист9!$B$3=4,BE35,BD35))</f>
        <v>75</v>
      </c>
    </row>
    <row r="36" spans="1:61" x14ac:dyDescent="0.2">
      <c r="A36" s="144"/>
      <c r="B36" s="23">
        <v>1</v>
      </c>
      <c r="C36" s="24">
        <f>C32</f>
        <v>36</v>
      </c>
      <c r="D36" s="51"/>
      <c r="E36" s="25">
        <f>B36/E32</f>
        <v>11.448196908986835</v>
      </c>
      <c r="F36" s="26"/>
      <c r="G36" s="97"/>
      <c r="H36" s="144"/>
      <c r="I36" s="23">
        <v>1</v>
      </c>
      <c r="J36" s="24" t="str">
        <f>J32</f>
        <v>2,5x16</v>
      </c>
      <c r="K36" s="51"/>
      <c r="L36" s="25">
        <f>I36/L32</f>
        <v>2040.8163265306123</v>
      </c>
      <c r="M36" s="26"/>
      <c r="N36" s="97"/>
      <c r="O36" s="144"/>
      <c r="P36" s="144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BC36" s="54">
        <v>80</v>
      </c>
      <c r="BD36" s="1">
        <v>105</v>
      </c>
      <c r="BE36" s="1">
        <v>240</v>
      </c>
      <c r="BI36" s="58">
        <f>IF(Лист9!$B$3=3,BC36,IF(Лист9!$B$3=4,BE36,BD36))</f>
        <v>80</v>
      </c>
    </row>
    <row r="37" spans="1:61" ht="13.5" thickBot="1" x14ac:dyDescent="0.25">
      <c r="A37" s="144"/>
      <c r="B37" s="102" t="s">
        <v>40</v>
      </c>
      <c r="C37" s="103"/>
      <c r="D37" s="103"/>
      <c r="E37" s="104" t="s">
        <v>29</v>
      </c>
      <c r="F37" s="104"/>
      <c r="G37" s="105"/>
      <c r="H37" s="144"/>
      <c r="I37" s="102" t="s">
        <v>40</v>
      </c>
      <c r="J37" s="103"/>
      <c r="K37" s="103"/>
      <c r="L37" s="104" t="s">
        <v>29</v>
      </c>
      <c r="M37" s="104"/>
      <c r="N37" s="105"/>
      <c r="O37" s="144"/>
      <c r="P37" s="144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BC37" s="54">
        <v>85</v>
      </c>
      <c r="BD37" s="1">
        <v>110</v>
      </c>
      <c r="BE37" s="1">
        <v>260</v>
      </c>
      <c r="BI37" s="58">
        <f>IF(Лист9!$B$3=3,BC37,IF(Лист9!$B$3=4,BE37,BD37))</f>
        <v>85</v>
      </c>
    </row>
    <row r="38" spans="1:61" x14ac:dyDescent="0.2">
      <c r="A38" s="144"/>
      <c r="B38" s="145"/>
      <c r="C38" s="145"/>
      <c r="D38" s="145"/>
      <c r="E38" s="148"/>
      <c r="F38" s="144"/>
      <c r="G38" s="144"/>
      <c r="H38" s="144"/>
      <c r="I38" s="148"/>
      <c r="J38" s="152"/>
      <c r="K38" s="144"/>
      <c r="L38" s="144"/>
      <c r="M38" s="148"/>
      <c r="N38" s="144"/>
      <c r="O38" s="144"/>
      <c r="P38" s="144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BC38" s="54">
        <v>90</v>
      </c>
      <c r="BD38" s="1">
        <v>115</v>
      </c>
      <c r="BE38" s="1">
        <v>280</v>
      </c>
      <c r="BI38" s="58">
        <f>IF(Лист9!$B$3=3,BC38,IF(Лист9!$B$3=4,BE38,BD38))</f>
        <v>90</v>
      </c>
    </row>
    <row r="39" spans="1:61" x14ac:dyDescent="0.2">
      <c r="A39" s="144"/>
      <c r="B39" s="145"/>
      <c r="C39" s="145"/>
      <c r="D39" s="145"/>
      <c r="E39" s="152"/>
      <c r="F39" s="152"/>
      <c r="G39" s="144"/>
      <c r="H39" s="144"/>
      <c r="I39" s="152"/>
      <c r="J39" s="149"/>
      <c r="K39" s="144"/>
      <c r="L39" s="144"/>
      <c r="M39" s="152"/>
      <c r="N39" s="152"/>
      <c r="O39" s="144"/>
      <c r="P39" s="144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BC39" s="54">
        <v>95</v>
      </c>
      <c r="BD39" s="1">
        <v>120</v>
      </c>
      <c r="BE39" s="1">
        <v>300</v>
      </c>
      <c r="BI39" s="58">
        <f>IF(Лист9!$B$3=3,BC39,IF(Лист9!$B$3=4,BE39,BD39))</f>
        <v>95</v>
      </c>
    </row>
    <row r="40" spans="1:61" x14ac:dyDescent="0.2">
      <c r="A40" s="144"/>
      <c r="B40" s="145"/>
      <c r="C40" s="145"/>
      <c r="D40" s="145"/>
      <c r="E40" s="186"/>
      <c r="F40" s="186"/>
      <c r="G40" s="144"/>
      <c r="H40" s="144"/>
      <c r="I40" s="149"/>
      <c r="J40" s="144"/>
      <c r="K40" s="144"/>
      <c r="L40" s="144"/>
      <c r="M40" s="186"/>
      <c r="N40" s="186"/>
      <c r="O40" s="144"/>
      <c r="P40" s="144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BC40" s="54">
        <v>100</v>
      </c>
      <c r="BD40" s="1">
        <v>125</v>
      </c>
      <c r="BE40" s="1"/>
      <c r="BI40" s="58">
        <f>IF(Лист9!$B$3=3,BC40,IF(Лист9!$B$3=4,BE40,BD40))</f>
        <v>100</v>
      </c>
    </row>
    <row r="41" spans="1:61" x14ac:dyDescent="0.2">
      <c r="A41" s="144"/>
      <c r="B41" s="145"/>
      <c r="C41" s="145"/>
      <c r="D41" s="145"/>
      <c r="E41" s="144"/>
      <c r="F41" s="144"/>
      <c r="G41" s="144"/>
      <c r="H41" s="144"/>
      <c r="I41" s="144"/>
      <c r="J41" s="148"/>
      <c r="K41" s="144"/>
      <c r="L41" s="144"/>
      <c r="M41" s="144"/>
      <c r="N41" s="144"/>
      <c r="O41" s="144"/>
      <c r="P41" s="144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BC41" s="54">
        <v>105</v>
      </c>
      <c r="BD41" s="1">
        <v>130</v>
      </c>
      <c r="BE41" s="1"/>
      <c r="BI41" s="58">
        <f>IF(Лист9!$B$3=3,BC41,IF(Лист9!$B$3=4,BE41,BD41))</f>
        <v>105</v>
      </c>
    </row>
    <row r="42" spans="1:61" x14ac:dyDescent="0.2">
      <c r="A42" s="144"/>
      <c r="B42" s="145"/>
      <c r="C42" s="145"/>
      <c r="D42" s="145"/>
      <c r="E42" s="148"/>
      <c r="F42" s="144"/>
      <c r="G42" s="144"/>
      <c r="H42" s="144"/>
      <c r="I42" s="144"/>
      <c r="J42" s="150"/>
      <c r="K42" s="144"/>
      <c r="L42" s="144"/>
      <c r="M42" s="144"/>
      <c r="N42" s="148"/>
      <c r="O42" s="144"/>
      <c r="P42" s="144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BC42" s="54">
        <v>110</v>
      </c>
      <c r="BD42" s="1">
        <v>140</v>
      </c>
      <c r="BE42" s="1"/>
      <c r="BI42" s="58">
        <f>IF(Лист9!$B$3=3,BC42,IF(Лист9!$B$3=4,BE42,BD42))</f>
        <v>110</v>
      </c>
    </row>
    <row r="43" spans="1:61" x14ac:dyDescent="0.2">
      <c r="A43" s="144"/>
      <c r="B43" s="145"/>
      <c r="C43" s="145"/>
      <c r="D43" s="145"/>
      <c r="E43" s="150"/>
      <c r="F43" s="144"/>
      <c r="G43" s="144"/>
      <c r="H43" s="144"/>
      <c r="I43" s="144"/>
      <c r="J43" s="149"/>
      <c r="K43" s="144"/>
      <c r="L43" s="144"/>
      <c r="M43" s="144"/>
      <c r="N43" s="150"/>
      <c r="O43" s="144"/>
      <c r="P43" s="144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BC43" s="54">
        <v>115</v>
      </c>
      <c r="BD43" s="1">
        <v>150</v>
      </c>
      <c r="BE43" s="1"/>
      <c r="BI43" s="58">
        <f>IF(Лист9!$B$3=3,BC43,IF(Лист9!$B$3=4,BE43,BD43))</f>
        <v>115</v>
      </c>
    </row>
    <row r="44" spans="1:61" x14ac:dyDescent="0.2">
      <c r="A44" s="144"/>
      <c r="B44" s="145"/>
      <c r="C44" s="145"/>
      <c r="D44" s="145"/>
      <c r="E44" s="186"/>
      <c r="F44" s="186"/>
      <c r="G44" s="144"/>
      <c r="H44" s="144"/>
      <c r="I44" s="149"/>
      <c r="J44" s="144"/>
      <c r="K44" s="144"/>
      <c r="L44" s="144"/>
      <c r="M44" s="186"/>
      <c r="N44" s="186"/>
      <c r="O44" s="144"/>
      <c r="P44" s="144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BC44" s="54">
        <v>120</v>
      </c>
      <c r="BD44" s="1">
        <v>160</v>
      </c>
      <c r="BE44" s="1"/>
      <c r="BI44" s="58">
        <f>IF(Лист9!$B$3=3,BC44,IF(Лист9!$B$3=4,BE44,BD44))</f>
        <v>120</v>
      </c>
    </row>
    <row r="45" spans="1:61" x14ac:dyDescent="0.2">
      <c r="A45" s="144"/>
      <c r="B45" s="145"/>
      <c r="C45" s="145"/>
      <c r="D45" s="145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BC45" s="54">
        <v>125</v>
      </c>
      <c r="BD45" s="1">
        <v>170</v>
      </c>
      <c r="BE45" s="1"/>
      <c r="BI45" s="58">
        <f>IF(Лист9!$B$3=3,BC45,IF(Лист9!$B$3=4,BE45,BD45))</f>
        <v>125</v>
      </c>
    </row>
    <row r="46" spans="1:61" x14ac:dyDescent="0.2">
      <c r="A46" s="144"/>
      <c r="B46" s="145"/>
      <c r="C46" s="145"/>
      <c r="D46" s="145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BC46" s="54">
        <v>130</v>
      </c>
      <c r="BD46" s="1">
        <v>180</v>
      </c>
      <c r="BE46" s="1"/>
      <c r="BI46" s="58">
        <f>IF(Лист9!$B$3=3,BC46,IF(Лист9!$B$3=4,BE46,BD46))</f>
        <v>130</v>
      </c>
    </row>
    <row r="47" spans="1:61" x14ac:dyDescent="0.2">
      <c r="A47" s="144"/>
      <c r="B47" s="145"/>
      <c r="C47" s="145"/>
      <c r="D47" s="145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BC47" s="54">
        <v>140</v>
      </c>
      <c r="BD47" s="1">
        <v>190</v>
      </c>
      <c r="BE47" s="1"/>
      <c r="BI47" s="58">
        <f>IF(Лист9!$B$3=3,BC47,IF(Лист9!$B$3=4,BE47,BD47))</f>
        <v>140</v>
      </c>
    </row>
    <row r="48" spans="1:61" x14ac:dyDescent="0.2">
      <c r="A48" s="144"/>
      <c r="B48" s="145"/>
      <c r="C48" s="145"/>
      <c r="D48" s="145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BC48" s="54">
        <v>150</v>
      </c>
      <c r="BD48" s="1">
        <v>200</v>
      </c>
      <c r="BE48" s="1"/>
      <c r="BI48" s="58">
        <f>IF(Лист9!$B$3=3,BC48,IF(Лист9!$B$3=4,BE48,BD48))</f>
        <v>150</v>
      </c>
    </row>
    <row r="49" spans="1:61" x14ac:dyDescent="0.2">
      <c r="A49" s="144"/>
      <c r="B49" s="145"/>
      <c r="C49" s="145"/>
      <c r="D49" s="145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BC49" s="54">
        <v>160</v>
      </c>
      <c r="BD49" s="1">
        <v>220</v>
      </c>
      <c r="BE49" s="1"/>
      <c r="BI49" s="58">
        <f>IF(Лист9!$B$3=3,BC49,IF(Лист9!$B$3=4,BE49,BD49))</f>
        <v>160</v>
      </c>
    </row>
    <row r="50" spans="1:61" x14ac:dyDescent="0.2">
      <c r="A50" s="144"/>
      <c r="B50" s="145"/>
      <c r="C50" s="145"/>
      <c r="D50" s="145"/>
      <c r="E50" s="144"/>
      <c r="F50" s="144"/>
      <c r="G50" s="144"/>
      <c r="H50" s="144"/>
      <c r="I50" s="151"/>
      <c r="J50" s="144"/>
      <c r="K50" s="144"/>
      <c r="L50" s="144"/>
      <c r="M50" s="151"/>
      <c r="N50" s="144"/>
      <c r="O50" s="144"/>
      <c r="P50" s="144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BC50" s="54">
        <v>170</v>
      </c>
      <c r="BD50" s="1">
        <v>240</v>
      </c>
      <c r="BE50" s="1"/>
      <c r="BI50" s="58">
        <f>IF(Лист9!$B$3=3,BC50,IF(Лист9!$B$3=4,BE50,BD50))</f>
        <v>170</v>
      </c>
    </row>
    <row r="51" spans="1:61" x14ac:dyDescent="0.2">
      <c r="A51" s="144"/>
      <c r="B51" s="145"/>
      <c r="C51" s="145"/>
      <c r="D51" s="145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BC51" s="54">
        <v>180</v>
      </c>
      <c r="BD51" s="1">
        <v>260</v>
      </c>
      <c r="BE51" s="1"/>
      <c r="BI51" s="58">
        <f>IF(Лист9!$B$3=3,BC51,IF(Лист9!$B$3=4,BE51,BD51))</f>
        <v>180</v>
      </c>
    </row>
    <row r="52" spans="1:61" x14ac:dyDescent="0.2">
      <c r="A52" s="144"/>
      <c r="B52" s="145"/>
      <c r="C52" s="145"/>
      <c r="D52" s="145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BC52" s="54">
        <v>190</v>
      </c>
      <c r="BD52" s="1">
        <v>280</v>
      </c>
      <c r="BE52" s="1"/>
      <c r="BI52" s="58">
        <f>IF(Лист9!$B$3=3,BC52,IF(Лист9!$B$3=4,BE52,BD52))</f>
        <v>190</v>
      </c>
    </row>
    <row r="53" spans="1:61" x14ac:dyDescent="0.2">
      <c r="A53" s="144"/>
      <c r="B53" s="145"/>
      <c r="C53" s="145"/>
      <c r="D53" s="145"/>
      <c r="E53" s="148"/>
      <c r="F53" s="144"/>
      <c r="G53" s="144"/>
      <c r="H53" s="144"/>
      <c r="I53" s="148"/>
      <c r="J53" s="152"/>
      <c r="K53" s="144"/>
      <c r="L53" s="144"/>
      <c r="M53" s="148"/>
      <c r="N53" s="144"/>
      <c r="O53" s="144"/>
      <c r="P53" s="144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BC53" s="54">
        <v>200</v>
      </c>
      <c r="BD53" s="1">
        <v>300</v>
      </c>
      <c r="BE53" s="1"/>
      <c r="BI53" s="58">
        <f>IF(Лист9!$B$3=3,BC53,IF(Лист9!$B$3=4,BE53,BD53))</f>
        <v>200</v>
      </c>
    </row>
    <row r="54" spans="1:61" x14ac:dyDescent="0.2">
      <c r="A54" s="144"/>
      <c r="B54" s="145"/>
      <c r="C54" s="145"/>
      <c r="D54" s="145"/>
      <c r="E54" s="152"/>
      <c r="F54" s="152"/>
      <c r="G54" s="144"/>
      <c r="H54" s="144"/>
      <c r="I54" s="152"/>
      <c r="J54" s="149"/>
      <c r="K54" s="144"/>
      <c r="L54" s="144"/>
      <c r="M54" s="152"/>
      <c r="N54" s="152"/>
      <c r="O54" s="144"/>
      <c r="P54" s="144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BC54" s="54">
        <v>220</v>
      </c>
      <c r="BD54" s="1"/>
      <c r="BE54" s="1"/>
      <c r="BI54" s="58">
        <f>IF(Лист9!$B$3=3,BC54,IF(Лист9!$B$3=4,BE54,BD54))</f>
        <v>220</v>
      </c>
    </row>
    <row r="55" spans="1:61" x14ac:dyDescent="0.2">
      <c r="A55" s="144"/>
      <c r="B55" s="145"/>
      <c r="C55" s="145"/>
      <c r="D55" s="145"/>
      <c r="E55" s="149"/>
      <c r="F55" s="149"/>
      <c r="G55" s="144"/>
      <c r="H55" s="144"/>
      <c r="I55" s="149"/>
      <c r="J55" s="144"/>
      <c r="K55" s="144"/>
      <c r="L55" s="144"/>
      <c r="M55" s="149"/>
      <c r="N55" s="149"/>
      <c r="O55" s="144"/>
      <c r="P55" s="144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BC55" s="54">
        <v>240</v>
      </c>
      <c r="BD55" s="1"/>
      <c r="BE55" s="1"/>
      <c r="BI55" s="58">
        <f>IF(Лист9!$B$3=3,BC55,IF(Лист9!$B$3=4,BE55,BD55))</f>
        <v>240</v>
      </c>
    </row>
    <row r="56" spans="1:61" x14ac:dyDescent="0.2">
      <c r="A56" s="144"/>
      <c r="B56" s="145"/>
      <c r="C56" s="145"/>
      <c r="D56" s="145"/>
      <c r="E56" s="144"/>
      <c r="F56" s="144"/>
      <c r="G56" s="144"/>
      <c r="H56" s="144"/>
      <c r="I56" s="144"/>
      <c r="J56" s="148"/>
      <c r="K56" s="144"/>
      <c r="L56" s="144"/>
      <c r="M56" s="144"/>
      <c r="N56" s="144"/>
      <c r="O56" s="144"/>
      <c r="P56" s="144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BC56" s="54">
        <v>260</v>
      </c>
      <c r="BD56" s="1"/>
      <c r="BE56" s="1"/>
      <c r="BI56" s="58">
        <f>IF(Лист9!$B$3=3,BC56,IF(Лист9!$B$3=4,BE56,BD56))</f>
        <v>260</v>
      </c>
    </row>
    <row r="57" spans="1:61" x14ac:dyDescent="0.2">
      <c r="A57" s="144"/>
      <c r="B57" s="145"/>
      <c r="C57" s="145"/>
      <c r="D57" s="145"/>
      <c r="E57" s="148"/>
      <c r="F57" s="144"/>
      <c r="G57" s="144"/>
      <c r="H57" s="144"/>
      <c r="I57" s="144"/>
      <c r="J57" s="150"/>
      <c r="K57" s="144"/>
      <c r="L57" s="144"/>
      <c r="M57" s="144"/>
      <c r="N57" s="148"/>
      <c r="O57" s="144"/>
      <c r="P57" s="144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BC57" s="54">
        <v>280</v>
      </c>
      <c r="BD57" s="1"/>
      <c r="BE57" s="1"/>
      <c r="BI57" s="58">
        <f>IF(Лист9!$B$3=3,BC57,IF(Лист9!$B$3=4,BE57,BD57))</f>
        <v>280</v>
      </c>
    </row>
    <row r="58" spans="1:61" x14ac:dyDescent="0.2">
      <c r="A58" s="144"/>
      <c r="B58" s="145"/>
      <c r="C58" s="145"/>
      <c r="D58" s="145"/>
      <c r="E58" s="150"/>
      <c r="F58" s="144"/>
      <c r="G58" s="144"/>
      <c r="H58" s="144"/>
      <c r="I58" s="144"/>
      <c r="J58" s="149"/>
      <c r="K58" s="144"/>
      <c r="L58" s="144"/>
      <c r="M58" s="144"/>
      <c r="N58" s="150"/>
      <c r="O58" s="144"/>
      <c r="P58" s="144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BC58" s="55">
        <v>300</v>
      </c>
      <c r="BD58" s="1"/>
      <c r="BE58" s="1"/>
      <c r="BI58" s="58">
        <f>IF(Лист9!$B$3=3,BC58,IF(Лист9!$B$3=4,BE58,BD58))</f>
        <v>300</v>
      </c>
    </row>
    <row r="59" spans="1:61" x14ac:dyDescent="0.2">
      <c r="A59" s="144"/>
      <c r="B59" s="145"/>
      <c r="C59" s="145"/>
      <c r="D59" s="145"/>
      <c r="E59" s="149"/>
      <c r="F59" s="149"/>
      <c r="G59" s="144"/>
      <c r="H59" s="144"/>
      <c r="I59" s="149"/>
      <c r="J59" s="144"/>
      <c r="K59" s="144"/>
      <c r="L59" s="144"/>
      <c r="M59" s="149"/>
      <c r="N59" s="149"/>
      <c r="O59" s="144"/>
      <c r="P59" s="144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</row>
    <row r="60" spans="1:61" x14ac:dyDescent="0.2">
      <c r="A60" s="144"/>
      <c r="B60" s="145"/>
      <c r="C60" s="145"/>
      <c r="D60" s="145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</row>
    <row r="61" spans="1:61" ht="15.75" x14ac:dyDescent="0.25">
      <c r="A61" s="144"/>
      <c r="B61" s="145"/>
      <c r="C61" s="145"/>
      <c r="D61" s="145"/>
      <c r="E61" s="144"/>
      <c r="F61" s="144"/>
      <c r="G61" s="144"/>
      <c r="H61" s="144"/>
      <c r="I61" s="144"/>
      <c r="J61" s="144"/>
      <c r="K61" s="145"/>
      <c r="L61" s="144"/>
      <c r="M61" s="144"/>
      <c r="N61" s="144"/>
      <c r="O61" s="144"/>
      <c r="P61" s="144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U61" s="30"/>
    </row>
    <row r="62" spans="1:61" x14ac:dyDescent="0.2">
      <c r="A62" s="144"/>
      <c r="B62" s="145"/>
      <c r="C62" s="145"/>
      <c r="D62" s="145"/>
      <c r="E62" s="144"/>
      <c r="F62" s="144"/>
      <c r="G62" s="144"/>
      <c r="H62" s="145"/>
      <c r="I62" s="144"/>
      <c r="J62" s="145"/>
      <c r="K62" s="145"/>
      <c r="L62" s="145"/>
      <c r="M62" s="144"/>
      <c r="N62" s="144"/>
      <c r="O62" s="144"/>
      <c r="P62" s="144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</row>
    <row r="63" spans="1:61" x14ac:dyDescent="0.2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U63" s="60"/>
    </row>
    <row r="64" spans="1:61" x14ac:dyDescent="0.2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</row>
    <row r="65" spans="1:57" x14ac:dyDescent="0.2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</row>
    <row r="66" spans="1:57" x14ac:dyDescent="0.2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</row>
    <row r="67" spans="1:57" x14ac:dyDescent="0.2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</row>
    <row r="68" spans="1:57" x14ac:dyDescent="0.2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BD68" s="61"/>
      <c r="BE68" s="61"/>
    </row>
    <row r="69" spans="1:57" x14ac:dyDescent="0.2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U69" s="66"/>
      <c r="BD69" s="61"/>
      <c r="BE69" s="60"/>
    </row>
    <row r="70" spans="1:57" x14ac:dyDescent="0.2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</row>
    <row r="71" spans="1:57" x14ac:dyDescent="0.2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</row>
    <row r="72" spans="1:57" x14ac:dyDescent="0.2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</row>
    <row r="73" spans="1:57" x14ac:dyDescent="0.2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</row>
    <row r="74" spans="1:57" x14ac:dyDescent="0.2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</row>
    <row r="75" spans="1:57" x14ac:dyDescent="0.2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</row>
    <row r="76" spans="1:57" x14ac:dyDescent="0.2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</row>
    <row r="77" spans="1:57" x14ac:dyDescent="0.2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U77" s="1" t="s">
        <v>103</v>
      </c>
      <c r="AV77" s="1"/>
      <c r="BE77" s="1" t="s">
        <v>142</v>
      </c>
    </row>
    <row r="78" spans="1:57" x14ac:dyDescent="0.2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U78" s="68">
        <f>Лист7!$AH$26</f>
        <v>1.6</v>
      </c>
      <c r="BE78" s="135">
        <f>Лист8!$AC$31</f>
        <v>1</v>
      </c>
    </row>
    <row r="79" spans="1:57" x14ac:dyDescent="0.2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U79" s="68">
        <f>Лист7!$AH$27</f>
        <v>2</v>
      </c>
      <c r="BE79" s="135">
        <f>Лист8!$AC$32</f>
        <v>1.2</v>
      </c>
    </row>
    <row r="80" spans="1:57" x14ac:dyDescent="0.2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U80" s="68">
        <f>Лист7!$AH$28</f>
        <v>2.5</v>
      </c>
      <c r="BE80" s="135">
        <f>Лист8!$AC$33</f>
        <v>1.4</v>
      </c>
    </row>
    <row r="81" spans="1:57" x14ac:dyDescent="0.2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U81" s="68">
        <f>Лист7!$AH$29</f>
        <v>3</v>
      </c>
      <c r="BE81" s="135">
        <f>Лист8!$AC$34</f>
        <v>1.6</v>
      </c>
    </row>
    <row r="82" spans="1:57" x14ac:dyDescent="0.2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U82" s="68">
        <f>Лист7!$AH$30</f>
        <v>3.5</v>
      </c>
      <c r="BE82" s="135">
        <f>Лист8!$AC$35</f>
        <v>2</v>
      </c>
    </row>
    <row r="83" spans="1:57" x14ac:dyDescent="0.2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U83" s="68">
        <f>Лист7!$AH$31</f>
        <v>4</v>
      </c>
      <c r="BE83" s="135">
        <f>Лист8!$AC$36</f>
        <v>2.5</v>
      </c>
    </row>
    <row r="84" spans="1:57" x14ac:dyDescent="0.2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U84" s="68">
        <f>Лист7!$AH$32</f>
        <v>5</v>
      </c>
      <c r="BE84" s="135">
        <f>Лист8!$AC$37</f>
        <v>3</v>
      </c>
    </row>
    <row r="85" spans="1:57" x14ac:dyDescent="0.2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U85" s="68">
        <f>Лист7!$AH$33</f>
        <v>6</v>
      </c>
      <c r="BE85" s="135">
        <f>Лист8!$AC$38</f>
        <v>3.5</v>
      </c>
    </row>
    <row r="86" spans="1:57" x14ac:dyDescent="0.2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U86" s="68">
        <f>Лист7!$AH$34</f>
        <v>8</v>
      </c>
      <c r="BE86" s="135">
        <f>Лист8!$AC$39</f>
        <v>4</v>
      </c>
    </row>
    <row r="87" spans="1:57" x14ac:dyDescent="0.2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U87" s="68">
        <f>Лист7!$AH$35</f>
        <v>10</v>
      </c>
      <c r="BE87" s="135">
        <f>Лист8!$AC$40</f>
        <v>5</v>
      </c>
    </row>
    <row r="88" spans="1:57" x14ac:dyDescent="0.2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U88" s="68">
        <f>Лист7!$AH$36</f>
        <v>12</v>
      </c>
      <c r="BE88" s="135">
        <f>Лист8!$AC$41</f>
        <v>6</v>
      </c>
    </row>
    <row r="89" spans="1:57" x14ac:dyDescent="0.2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U89" s="68">
        <f>Лист7!$AH$37</f>
        <v>14</v>
      </c>
      <c r="BE89" s="135">
        <f>Лист8!$AC$42</f>
        <v>8</v>
      </c>
    </row>
    <row r="90" spans="1:57" x14ac:dyDescent="0.2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U90" s="68">
        <f>Лист7!$AH$38</f>
        <v>16</v>
      </c>
      <c r="BE90" s="135">
        <f>Лист8!$AC$43</f>
        <v>10</v>
      </c>
    </row>
    <row r="91" spans="1:57" x14ac:dyDescent="0.2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U91" s="68">
        <f>Лист7!$AH$39</f>
        <v>18</v>
      </c>
      <c r="BE91" s="135">
        <f>Лист8!$AC$44</f>
        <v>12</v>
      </c>
    </row>
    <row r="92" spans="1:57" x14ac:dyDescent="0.2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U92" s="68">
        <f>Лист7!$AH$40</f>
        <v>20</v>
      </c>
      <c r="BE92" s="135">
        <f>Лист8!$AC$45</f>
        <v>14</v>
      </c>
    </row>
    <row r="93" spans="1:57" x14ac:dyDescent="0.2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U93" s="68">
        <f>Лист7!$AH$41</f>
        <v>22</v>
      </c>
      <c r="BE93" s="135">
        <f>Лист8!$AC$46</f>
        <v>16</v>
      </c>
    </row>
    <row r="94" spans="1:57" x14ac:dyDescent="0.2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U94" s="68">
        <f>Лист7!$AH$42</f>
        <v>24</v>
      </c>
      <c r="BE94" s="135">
        <f>Лист8!$AC$47</f>
        <v>18</v>
      </c>
    </row>
    <row r="95" spans="1:57" x14ac:dyDescent="0.2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U95" s="68">
        <f>Лист7!$AH$43</f>
        <v>27</v>
      </c>
      <c r="BE95" s="135">
        <f>Лист8!$AC$48</f>
        <v>20</v>
      </c>
    </row>
    <row r="96" spans="1:57" x14ac:dyDescent="0.2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U96" s="68">
        <f>Лист7!$AH$44</f>
        <v>30</v>
      </c>
      <c r="BE96" s="135">
        <f>Лист8!$AC$49</f>
        <v>22</v>
      </c>
    </row>
    <row r="97" spans="1:57" x14ac:dyDescent="0.2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U97" s="68">
        <f>Лист7!$AH$45</f>
        <v>36</v>
      </c>
      <c r="BE97" s="135">
        <f>Лист8!$AC$50</f>
        <v>24</v>
      </c>
    </row>
    <row r="98" spans="1:57" x14ac:dyDescent="0.2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U98" s="68">
        <f>Лист7!$AH$46</f>
        <v>42</v>
      </c>
      <c r="BE98" s="135">
        <f>Лист8!$AC$51</f>
        <v>27</v>
      </c>
    </row>
    <row r="99" spans="1:57" x14ac:dyDescent="0.2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U99" s="68">
        <f>Лист7!$AH$47</f>
        <v>48</v>
      </c>
      <c r="BE99" s="135">
        <f>Лист8!$AC$52</f>
        <v>30</v>
      </c>
    </row>
    <row r="100" spans="1:57" x14ac:dyDescent="0.2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U100" s="68" t="str">
        <f>Лист7!$AH$48</f>
        <v>-</v>
      </c>
      <c r="BE100" s="135">
        <f>Лист8!$AC$53</f>
        <v>33</v>
      </c>
    </row>
    <row r="101" spans="1:57" x14ac:dyDescent="0.2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U101" s="68" t="str">
        <f>Лист7!$AH$49</f>
        <v>-</v>
      </c>
      <c r="BE101" s="135">
        <f>Лист8!$AC$54</f>
        <v>36</v>
      </c>
    </row>
    <row r="102" spans="1:57" x14ac:dyDescent="0.2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BE102" s="135">
        <f>Лист8!$AC$55</f>
        <v>39</v>
      </c>
    </row>
    <row r="103" spans="1:57" x14ac:dyDescent="0.2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BE103" s="136">
        <f>Лист8!$AC$56</f>
        <v>42</v>
      </c>
    </row>
    <row r="104" spans="1:57" x14ac:dyDescent="0.2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BE104" s="136">
        <f>Лист8!$AC$57</f>
        <v>48</v>
      </c>
    </row>
    <row r="105" spans="1:57" x14ac:dyDescent="0.2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</row>
    <row r="106" spans="1:57" x14ac:dyDescent="0.2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</row>
    <row r="107" spans="1:57" x14ac:dyDescent="0.2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</row>
    <row r="108" spans="1:57" x14ac:dyDescent="0.2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</row>
    <row r="109" spans="1:57" x14ac:dyDescent="0.2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</row>
    <row r="110" spans="1:57" x14ac:dyDescent="0.2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</row>
    <row r="111" spans="1:57" x14ac:dyDescent="0.2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</row>
    <row r="112" spans="1:57" x14ac:dyDescent="0.2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</row>
    <row r="113" spans="1:29" x14ac:dyDescent="0.2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</row>
    <row r="114" spans="1:29" x14ac:dyDescent="0.2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</row>
    <row r="115" spans="1:29" x14ac:dyDescent="0.2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</row>
    <row r="116" spans="1:29" x14ac:dyDescent="0.2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</row>
    <row r="117" spans="1:29" x14ac:dyDescent="0.2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</row>
    <row r="118" spans="1:29" x14ac:dyDescent="0.2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</row>
    <row r="119" spans="1:29" x14ac:dyDescent="0.2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</row>
    <row r="120" spans="1:29" x14ac:dyDescent="0.2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</row>
    <row r="121" spans="1:29" x14ac:dyDescent="0.2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</row>
    <row r="122" spans="1:29" x14ac:dyDescent="0.2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</row>
    <row r="123" spans="1:29" x14ac:dyDescent="0.2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</row>
    <row r="124" spans="1:29" x14ac:dyDescent="0.2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</row>
    <row r="125" spans="1:29" x14ac:dyDescent="0.2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</row>
    <row r="126" spans="1:29" x14ac:dyDescent="0.2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</row>
    <row r="127" spans="1:29" x14ac:dyDescent="0.2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</row>
    <row r="128" spans="1:29" x14ac:dyDescent="0.2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</row>
    <row r="129" spans="1:29" x14ac:dyDescent="0.2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</row>
    <row r="130" spans="1:29" x14ac:dyDescent="0.2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</row>
    <row r="131" spans="1:29" x14ac:dyDescent="0.2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</row>
    <row r="132" spans="1:29" x14ac:dyDescent="0.2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</row>
    <row r="133" spans="1:29" x14ac:dyDescent="0.2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</row>
    <row r="134" spans="1:29" x14ac:dyDescent="0.2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</row>
    <row r="135" spans="1:29" x14ac:dyDescent="0.2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</row>
    <row r="136" spans="1:29" x14ac:dyDescent="0.2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</row>
    <row r="137" spans="1:29" x14ac:dyDescent="0.2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</row>
    <row r="138" spans="1:29" x14ac:dyDescent="0.2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</row>
    <row r="139" spans="1:29" x14ac:dyDescent="0.2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</row>
    <row r="140" spans="1:29" x14ac:dyDescent="0.2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</row>
    <row r="141" spans="1:29" x14ac:dyDescent="0.2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</row>
    <row r="142" spans="1:29" x14ac:dyDescent="0.2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</row>
    <row r="143" spans="1:29" x14ac:dyDescent="0.2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</row>
    <row r="144" spans="1:29" x14ac:dyDescent="0.2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</row>
    <row r="145" spans="1:29" x14ac:dyDescent="0.2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</row>
    <row r="146" spans="1:29" x14ac:dyDescent="0.2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</row>
    <row r="147" spans="1:29" x14ac:dyDescent="0.2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</row>
    <row r="148" spans="1:29" x14ac:dyDescent="0.2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</row>
    <row r="149" spans="1:29" x14ac:dyDescent="0.2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</row>
    <row r="150" spans="1:29" x14ac:dyDescent="0.2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</row>
    <row r="151" spans="1:29" x14ac:dyDescent="0.2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</row>
    <row r="152" spans="1:29" x14ac:dyDescent="0.2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</row>
    <row r="153" spans="1:29" x14ac:dyDescent="0.2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</row>
    <row r="154" spans="1:29" x14ac:dyDescent="0.2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</row>
    <row r="155" spans="1:29" x14ac:dyDescent="0.2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</row>
    <row r="156" spans="1:29" x14ac:dyDescent="0.2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</row>
    <row r="157" spans="1:29" x14ac:dyDescent="0.2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</row>
    <row r="158" spans="1:29" x14ac:dyDescent="0.2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</row>
    <row r="159" spans="1:29" x14ac:dyDescent="0.2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</row>
    <row r="160" spans="1:29" x14ac:dyDescent="0.2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</row>
    <row r="161" spans="1:29" x14ac:dyDescent="0.2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</row>
    <row r="162" spans="1:29" x14ac:dyDescent="0.2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</row>
    <row r="163" spans="1:29" x14ac:dyDescent="0.2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</row>
    <row r="164" spans="1:29" x14ac:dyDescent="0.2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</row>
    <row r="165" spans="1:29" x14ac:dyDescent="0.2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</row>
    <row r="166" spans="1:29" x14ac:dyDescent="0.2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</row>
    <row r="167" spans="1:29" x14ac:dyDescent="0.2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</row>
    <row r="168" spans="1:29" x14ac:dyDescent="0.2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</row>
    <row r="169" spans="1:29" x14ac:dyDescent="0.2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</row>
    <row r="170" spans="1:29" x14ac:dyDescent="0.2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</row>
    <row r="171" spans="1:29" x14ac:dyDescent="0.2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</row>
    <row r="172" spans="1:29" x14ac:dyDescent="0.2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</row>
    <row r="173" spans="1:29" x14ac:dyDescent="0.2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</row>
    <row r="174" spans="1:29" x14ac:dyDescent="0.2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</row>
    <row r="175" spans="1:29" x14ac:dyDescent="0.2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</row>
    <row r="176" spans="1:29" x14ac:dyDescent="0.2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</row>
    <row r="177" spans="1:29" x14ac:dyDescent="0.2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</row>
  </sheetData>
  <sheetProtection password="E81D" sheet="1" objects="1" scenarios="1"/>
  <protectedRanges>
    <protectedRange sqref="I36" name="Диапазон8"/>
    <protectedRange sqref="I32:J32" name="Диапазон7"/>
    <protectedRange sqref="B15:D15 I32:K32" name="Диапазон1"/>
    <protectedRange sqref="B19 I36" name="Диапазон2"/>
    <protectedRange sqref="I15:J15" name="Диапазон3"/>
    <protectedRange sqref="I19" name="Диапазон4"/>
    <protectedRange sqref="B32:C32" name="Диапазон5"/>
    <protectedRange sqref="B36" name="Диапазон6"/>
  </protectedRanges>
  <mergeCells count="13">
    <mergeCell ref="L33:M33"/>
    <mergeCell ref="B33:D33"/>
    <mergeCell ref="E33:F33"/>
    <mergeCell ref="A3:R3"/>
    <mergeCell ref="M40:N40"/>
    <mergeCell ref="M44:N44"/>
    <mergeCell ref="B16:D16"/>
    <mergeCell ref="E44:F44"/>
    <mergeCell ref="E16:F16"/>
    <mergeCell ref="E40:F40"/>
    <mergeCell ref="I16:K16"/>
    <mergeCell ref="L16:M16"/>
    <mergeCell ref="I33:K33"/>
  </mergeCells>
  <phoneticPr fontId="4" type="noConversion"/>
  <dataValidations count="5">
    <dataValidation type="list" allowBlank="1" showInputMessage="1" showErrorMessage="1" sqref="D15">
      <formula1>$BI$9:$BI$58</formula1>
    </dataValidation>
    <dataValidation type="list" allowBlank="1" showInputMessage="1" showErrorMessage="1" sqref="C15">
      <formula1>$BH$9:$BH$30</formula1>
    </dataValidation>
    <dataValidation type="list" allowBlank="1" showInputMessage="1" showErrorMessage="1" sqref="J15">
      <formula1>$AU$78:$AU$101</formula1>
    </dataValidation>
    <dataValidation type="list" allowBlank="1" showInputMessage="1" showErrorMessage="1" sqref="C32">
      <formula1>$BE$78:$BE$104</formula1>
    </dataValidation>
    <dataValidation type="list" allowBlank="1" showInputMessage="1" showErrorMessage="1" sqref="J32">
      <formula1>IF(BK9&lt;=3,СамГОСТ,СамИСО)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cellWatches>
    <cellWatch r="C32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Drop Down 28">
              <controlPr locked="0" defaultSize="0" autoLine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6</xdr:col>
                    <xdr:colOff>200025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Drop Down 33">
              <controlPr locked="0" defaultSize="0" autoLine="0" autoPict="0">
                <anchor moveWithCells="1">
                  <from>
                    <xdr:col>0</xdr:col>
                    <xdr:colOff>895350</xdr:colOff>
                    <xdr:row>9</xdr:row>
                    <xdr:rowOff>133350</xdr:rowOff>
                  </from>
                  <to>
                    <xdr:col>3</xdr:col>
                    <xdr:colOff>161925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6" name="Drop Down 53">
              <controlPr defaultSize="0" autoLine="0" autoPict="0">
                <anchor moveWithCells="1">
                  <from>
                    <xdr:col>8</xdr:col>
                    <xdr:colOff>0</xdr:colOff>
                    <xdr:row>6</xdr:row>
                    <xdr:rowOff>190500</xdr:rowOff>
                  </from>
                  <to>
                    <xdr:col>13</xdr:col>
                    <xdr:colOff>219075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7" name="Drop Down 54">
              <controlPr locked="0" defaultSize="0" autoLine="0" autoPict="0">
                <anchor moveWithCells="1">
                  <from>
                    <xdr:col>8</xdr:col>
                    <xdr:colOff>0</xdr:colOff>
                    <xdr:row>9</xdr:row>
                    <xdr:rowOff>152400</xdr:rowOff>
                  </from>
                  <to>
                    <xdr:col>10</xdr:col>
                    <xdr:colOff>361950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8" name="Drop Down 60">
              <controlPr defaultSize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6</xdr:col>
                    <xdr:colOff>200025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9" name="Drop Down 61">
              <controlPr locked="0" defaultSize="0" autoLine="0" autoPict="0">
                <anchor moveWithCells="1">
                  <from>
                    <xdr:col>1</xdr:col>
                    <xdr:colOff>0</xdr:colOff>
                    <xdr:row>26</xdr:row>
                    <xdr:rowOff>152400</xdr:rowOff>
                  </from>
                  <to>
                    <xdr:col>3</xdr:col>
                    <xdr:colOff>180975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0" name="Drop Down 87">
              <controlPr defaultSize="0" autoLine="0" autoPict="0">
                <anchor moveWithCells="1">
                  <from>
                    <xdr:col>8</xdr:col>
                    <xdr:colOff>9525</xdr:colOff>
                    <xdr:row>24</xdr:row>
                    <xdr:rowOff>0</xdr:rowOff>
                  </from>
                  <to>
                    <xdr:col>13</xdr:col>
                    <xdr:colOff>228600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1" name="Drop Down 88">
              <controlPr locked="0" defaultSize="0" autoLine="0" autoPict="0">
                <anchor moveWithCells="1">
                  <from>
                    <xdr:col>8</xdr:col>
                    <xdr:colOff>0</xdr:colOff>
                    <xdr:row>26</xdr:row>
                    <xdr:rowOff>133350</xdr:rowOff>
                  </from>
                  <to>
                    <xdr:col>10</xdr:col>
                    <xdr:colOff>361950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13"/>
  <sheetViews>
    <sheetView topLeftCell="AZ1" workbookViewId="0">
      <selection activeCell="BE3" sqref="BE3"/>
    </sheetView>
  </sheetViews>
  <sheetFormatPr defaultRowHeight="12.75" x14ac:dyDescent="0.2"/>
  <sheetData>
    <row r="3" spans="1:59" ht="15.75" x14ac:dyDescent="0.25">
      <c r="B3">
        <v>3</v>
      </c>
      <c r="C3" s="30" t="s">
        <v>63</v>
      </c>
      <c r="O3">
        <v>1</v>
      </c>
      <c r="P3">
        <v>1</v>
      </c>
      <c r="Q3" s="60" t="s">
        <v>94</v>
      </c>
      <c r="AQ3">
        <v>1</v>
      </c>
      <c r="AR3">
        <v>1</v>
      </c>
      <c r="AS3" s="45" t="s">
        <v>132</v>
      </c>
      <c r="BE3">
        <v>1</v>
      </c>
      <c r="BG3" s="167" t="s">
        <v>159</v>
      </c>
    </row>
    <row r="4" spans="1:59" ht="15.75" x14ac:dyDescent="0.25">
      <c r="C4" s="30" t="s">
        <v>58</v>
      </c>
      <c r="P4">
        <v>2</v>
      </c>
      <c r="Q4" t="s">
        <v>95</v>
      </c>
      <c r="AR4">
        <v>2</v>
      </c>
      <c r="AS4" s="45" t="s">
        <v>133</v>
      </c>
      <c r="BG4" s="167" t="s">
        <v>160</v>
      </c>
    </row>
    <row r="5" spans="1:59" ht="15.75" x14ac:dyDescent="0.25">
      <c r="C5" s="30" t="s">
        <v>57</v>
      </c>
      <c r="P5">
        <v>3</v>
      </c>
      <c r="Q5" t="s">
        <v>92</v>
      </c>
      <c r="AR5">
        <v>3</v>
      </c>
      <c r="AS5" s="45" t="s">
        <v>134</v>
      </c>
      <c r="BG5" s="167" t="s">
        <v>161</v>
      </c>
    </row>
    <row r="6" spans="1:59" ht="15.75" x14ac:dyDescent="0.25">
      <c r="C6" s="30" t="s">
        <v>61</v>
      </c>
      <c r="P6">
        <v>4</v>
      </c>
      <c r="Q6" t="s">
        <v>93</v>
      </c>
      <c r="AR6">
        <v>4</v>
      </c>
      <c r="AS6" s="45" t="s">
        <v>135</v>
      </c>
      <c r="BG6" s="167" t="s">
        <v>150</v>
      </c>
    </row>
    <row r="7" spans="1:59" ht="15.75" x14ac:dyDescent="0.25">
      <c r="C7" s="30" t="s">
        <v>62</v>
      </c>
      <c r="P7">
        <v>5</v>
      </c>
      <c r="Q7" t="s">
        <v>96</v>
      </c>
      <c r="AR7">
        <v>5</v>
      </c>
      <c r="AS7" s="45" t="s">
        <v>136</v>
      </c>
      <c r="BG7" s="167" t="s">
        <v>148</v>
      </c>
    </row>
    <row r="8" spans="1:59" ht="15.75" x14ac:dyDescent="0.25">
      <c r="P8">
        <v>6</v>
      </c>
      <c r="Q8" t="s">
        <v>97</v>
      </c>
      <c r="AR8">
        <v>6</v>
      </c>
      <c r="AS8" s="45" t="s">
        <v>137</v>
      </c>
      <c r="BG8" s="167" t="s">
        <v>149</v>
      </c>
    </row>
    <row r="9" spans="1:59" ht="15" x14ac:dyDescent="0.2">
      <c r="A9">
        <v>1</v>
      </c>
      <c r="B9" s="31" t="s">
        <v>42</v>
      </c>
      <c r="M9">
        <v>1</v>
      </c>
      <c r="N9" s="31" t="s">
        <v>42</v>
      </c>
      <c r="P9">
        <v>7</v>
      </c>
      <c r="Q9" s="66" t="s">
        <v>98</v>
      </c>
      <c r="Z9">
        <v>1</v>
      </c>
      <c r="AA9" s="31" t="s">
        <v>42</v>
      </c>
      <c r="AE9" s="31" t="s">
        <v>42</v>
      </c>
      <c r="AH9" s="31" t="s">
        <v>42</v>
      </c>
      <c r="AL9" s="31" t="s">
        <v>42</v>
      </c>
      <c r="AO9" s="137" t="str">
        <f>IF(OR(AQ3=1,AQ3=2,AQ3=3,AQ3=4,),AA9,IF(AQ3=5,AL9,IF(AQ3=6,AH9,IF(OR(AQ3=7,AQ3=8,AQ3=9,AQ3=10,),AE9,))))</f>
        <v>Материал-сталь</v>
      </c>
      <c r="AP9" s="111"/>
      <c r="AQ9">
        <v>1</v>
      </c>
      <c r="AR9">
        <v>7</v>
      </c>
      <c r="AS9" s="45" t="s">
        <v>138</v>
      </c>
      <c r="BC9">
        <v>1</v>
      </c>
      <c r="BD9" s="31" t="s">
        <v>42</v>
      </c>
    </row>
    <row r="10" spans="1:59" ht="15" x14ac:dyDescent="0.2">
      <c r="B10" s="31" t="s">
        <v>41</v>
      </c>
      <c r="N10" s="31" t="s">
        <v>41</v>
      </c>
      <c r="P10">
        <v>8</v>
      </c>
      <c r="Q10" t="s">
        <v>99</v>
      </c>
      <c r="Z10">
        <v>2</v>
      </c>
      <c r="AA10" s="31" t="s">
        <v>43</v>
      </c>
      <c r="AE10" s="31" t="s">
        <v>143</v>
      </c>
      <c r="AH10" s="31" t="s">
        <v>43</v>
      </c>
      <c r="AL10" t="s">
        <v>20</v>
      </c>
      <c r="AO10" s="138" t="str">
        <f>IF(OR(AQ3=1,AQ3=2,AQ3=3,AQ3=4,),AA10,IF(AQ3=5,AL10,IF(AQ3=6,AH10,IF(OR(AQ3=7,AQ3=8,AQ3=9,AQ3=10,),AE10,FALSE))))</f>
        <v>Материал-латунь</v>
      </c>
      <c r="AP10" s="109"/>
      <c r="AR10">
        <v>8</v>
      </c>
      <c r="AS10" s="45" t="s">
        <v>139</v>
      </c>
      <c r="BD10" s="31" t="s">
        <v>41</v>
      </c>
    </row>
    <row r="11" spans="1:59" ht="15" x14ac:dyDescent="0.2">
      <c r="B11" s="31" t="s">
        <v>43</v>
      </c>
      <c r="N11" s="31" t="s">
        <v>43</v>
      </c>
      <c r="P11">
        <v>9</v>
      </c>
      <c r="Q11" t="s">
        <v>100</v>
      </c>
      <c r="Z11">
        <v>3</v>
      </c>
      <c r="AA11" s="31" t="s">
        <v>41</v>
      </c>
      <c r="AE11" s="31" t="s">
        <v>20</v>
      </c>
      <c r="AH11" s="31" t="s">
        <v>41</v>
      </c>
      <c r="AL11" t="s">
        <v>20</v>
      </c>
      <c r="AO11" s="138" t="str">
        <f>IF(OR(AQ3=1,AQ3=2,AQ3=3,AQ3=4),AA11,IF(AQ3=5,AL11,IF(AQ3=6,AH11,IF(OR(AQ3=7,AQ3=8,AQ3=9,AQ3=10),AE11,FALSE))))</f>
        <v>Материал-алюмин. сплав</v>
      </c>
      <c r="AP11" s="109"/>
      <c r="AR11">
        <v>9</v>
      </c>
      <c r="AS11" s="45" t="s">
        <v>140</v>
      </c>
      <c r="BD11" s="31" t="s">
        <v>43</v>
      </c>
    </row>
    <row r="12" spans="1:59" ht="15" x14ac:dyDescent="0.2">
      <c r="P12">
        <v>10</v>
      </c>
      <c r="Q12" t="s">
        <v>91</v>
      </c>
      <c r="Z12">
        <v>4</v>
      </c>
      <c r="AA12" s="31" t="s">
        <v>143</v>
      </c>
      <c r="AE12" s="31" t="s">
        <v>20</v>
      </c>
      <c r="AH12" s="31" t="s">
        <v>143</v>
      </c>
      <c r="AL12" t="s">
        <v>20</v>
      </c>
      <c r="AO12" s="138" t="str">
        <f>IF(OR(AQ3=1,AQ3=2,AQ3=3,AQ3=4),AA12,IF(AQ3=5,AL12,IF(AQ3=6,AH12,IF(OR(AQ3=7,AQ3=8,AQ3=9,AQ3=10),AE12,FALSE))))</f>
        <v>Материал-бронза</v>
      </c>
      <c r="AP12" s="109"/>
      <c r="AR12">
        <v>10</v>
      </c>
      <c r="AS12" s="45" t="s">
        <v>141</v>
      </c>
    </row>
    <row r="13" spans="1:59" x14ac:dyDescent="0.2">
      <c r="P13">
        <v>11</v>
      </c>
      <c r="Q13" t="s">
        <v>101</v>
      </c>
      <c r="Z13">
        <v>5</v>
      </c>
      <c r="AA13" s="31" t="s">
        <v>144</v>
      </c>
      <c r="AE13" s="31" t="s">
        <v>20</v>
      </c>
      <c r="AH13" s="31" t="s">
        <v>20</v>
      </c>
      <c r="AL13" t="s">
        <v>20</v>
      </c>
      <c r="AO13" s="139" t="str">
        <f>IF(OR(AQ3=1,AQ3=2,AQ3=3,AQ3=4),AA13,IF(AQ3=5,AL13,IF(AQ3=6,AH13,IF(OR(AQ3=7,AQ3=8,AQ3=9,AQ3=10),AE13,FALSE))))</f>
        <v>Материал-медь</v>
      </c>
      <c r="AP13" s="110"/>
    </row>
  </sheetData>
  <protectedRanges>
    <protectedRange sqref="C3:C7 BG3:BG5" name="Диапазон7"/>
    <protectedRange sqref="B9:B11 BD9:BD11" name="Диапазон8"/>
    <protectedRange sqref="M9" name="Диапазон2"/>
    <protectedRange sqref="O3" name="Диапазон1"/>
  </protectedRanges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opLeftCell="A67" workbookViewId="0">
      <selection activeCell="G87" sqref="G87"/>
    </sheetView>
  </sheetViews>
  <sheetFormatPr defaultRowHeight="12.75" x14ac:dyDescent="0.2"/>
  <sheetData>
    <row r="1" spans="1:17" ht="15.75" x14ac:dyDescent="0.25">
      <c r="A1" s="30" t="s">
        <v>1</v>
      </c>
      <c r="G1" t="s">
        <v>2</v>
      </c>
    </row>
    <row r="3" spans="1:17" ht="18" x14ac:dyDescent="0.25">
      <c r="C3" s="193" t="s">
        <v>3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17" x14ac:dyDescent="0.2"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</row>
    <row r="5" spans="1:17" x14ac:dyDescent="0.2">
      <c r="A5" s="194" t="s">
        <v>19</v>
      </c>
      <c r="B5">
        <v>8</v>
      </c>
      <c r="C5" s="2">
        <v>4.306</v>
      </c>
      <c r="D5" s="2">
        <v>8.6679999999999993</v>
      </c>
      <c r="E5" s="2" t="s">
        <v>20</v>
      </c>
      <c r="F5" s="2" t="s">
        <v>20</v>
      </c>
      <c r="G5" s="2" t="s">
        <v>20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20</v>
      </c>
      <c r="M5" s="3" t="s">
        <v>20</v>
      </c>
      <c r="N5" s="3" t="s">
        <v>20</v>
      </c>
      <c r="O5" s="3" t="s">
        <v>20</v>
      </c>
      <c r="P5" s="3" t="s">
        <v>20</v>
      </c>
      <c r="Q5" s="3" t="s">
        <v>20</v>
      </c>
    </row>
    <row r="6" spans="1:17" x14ac:dyDescent="0.2">
      <c r="A6" s="195"/>
      <c r="B6">
        <v>10</v>
      </c>
      <c r="C6" s="2">
        <v>4.7119999999999997</v>
      </c>
      <c r="D6" s="2">
        <v>9.3940000000000001</v>
      </c>
      <c r="E6" s="2">
        <v>16.68</v>
      </c>
      <c r="F6" s="2" t="s">
        <v>20</v>
      </c>
      <c r="G6" s="2" t="s">
        <v>20</v>
      </c>
      <c r="H6" s="2" t="s">
        <v>20</v>
      </c>
      <c r="I6" s="2" t="s">
        <v>20</v>
      </c>
      <c r="J6" s="2" t="s">
        <v>20</v>
      </c>
      <c r="K6" s="2" t="s">
        <v>20</v>
      </c>
      <c r="L6" s="2" t="s">
        <v>20</v>
      </c>
      <c r="M6" s="3" t="s">
        <v>20</v>
      </c>
      <c r="N6" s="3" t="s">
        <v>20</v>
      </c>
      <c r="O6" s="3" t="s">
        <v>20</v>
      </c>
      <c r="P6" s="3" t="s">
        <v>20</v>
      </c>
      <c r="Q6" s="3" t="s">
        <v>20</v>
      </c>
    </row>
    <row r="7" spans="1:17" x14ac:dyDescent="0.2">
      <c r="A7" s="195"/>
      <c r="B7">
        <v>12</v>
      </c>
      <c r="C7" s="2">
        <v>5.1180000000000003</v>
      </c>
      <c r="D7" s="2">
        <v>10.119999999999999</v>
      </c>
      <c r="E7" s="2">
        <v>17.87</v>
      </c>
      <c r="F7" s="2" t="s">
        <v>20</v>
      </c>
      <c r="G7" s="2" t="s">
        <v>20</v>
      </c>
      <c r="H7" s="2" t="s">
        <v>20</v>
      </c>
      <c r="I7" s="2" t="s">
        <v>20</v>
      </c>
      <c r="J7" s="2" t="s">
        <v>20</v>
      </c>
      <c r="K7" s="2" t="s">
        <v>20</v>
      </c>
      <c r="L7" s="2" t="s">
        <v>20</v>
      </c>
      <c r="M7" s="3" t="s">
        <v>20</v>
      </c>
      <c r="N7" s="3" t="s">
        <v>20</v>
      </c>
      <c r="O7" s="3" t="s">
        <v>20</v>
      </c>
      <c r="P7" s="3" t="s">
        <v>20</v>
      </c>
      <c r="Q7" s="3" t="s">
        <v>20</v>
      </c>
    </row>
    <row r="8" spans="1:17" x14ac:dyDescent="0.2">
      <c r="A8" s="195"/>
      <c r="B8">
        <v>14</v>
      </c>
      <c r="C8" s="2">
        <v>5.524</v>
      </c>
      <c r="D8" s="2">
        <v>10.85</v>
      </c>
      <c r="E8" s="2">
        <v>18.96</v>
      </c>
      <c r="F8" s="2">
        <v>27.89</v>
      </c>
      <c r="G8" s="2" t="s">
        <v>20</v>
      </c>
      <c r="H8" s="2" t="s">
        <v>20</v>
      </c>
      <c r="I8" s="2" t="s">
        <v>20</v>
      </c>
      <c r="J8" s="2" t="s">
        <v>20</v>
      </c>
      <c r="K8" s="2" t="s">
        <v>20</v>
      </c>
      <c r="L8" s="2" t="s">
        <v>20</v>
      </c>
      <c r="M8" s="3" t="s">
        <v>20</v>
      </c>
      <c r="N8" s="3" t="s">
        <v>20</v>
      </c>
      <c r="O8" s="3" t="s">
        <v>20</v>
      </c>
      <c r="P8" s="3" t="s">
        <v>20</v>
      </c>
      <c r="Q8" s="3" t="s">
        <v>20</v>
      </c>
    </row>
    <row r="9" spans="1:17" x14ac:dyDescent="0.2">
      <c r="A9" s="195"/>
      <c r="B9">
        <v>16</v>
      </c>
      <c r="C9" s="2">
        <v>5.93</v>
      </c>
      <c r="D9" s="2">
        <v>11.57</v>
      </c>
      <c r="E9" s="2">
        <v>20.100000000000001</v>
      </c>
      <c r="F9" s="2">
        <v>29.48</v>
      </c>
      <c r="G9" s="2">
        <v>43.98</v>
      </c>
      <c r="H9" s="2" t="s">
        <v>20</v>
      </c>
      <c r="I9" s="2" t="s">
        <v>20</v>
      </c>
      <c r="J9" s="2" t="s">
        <v>20</v>
      </c>
      <c r="K9" s="2" t="s">
        <v>20</v>
      </c>
      <c r="L9" s="2" t="s">
        <v>20</v>
      </c>
      <c r="M9" s="3" t="s">
        <v>20</v>
      </c>
      <c r="N9" s="3" t="s">
        <v>20</v>
      </c>
      <c r="O9" s="3" t="s">
        <v>20</v>
      </c>
      <c r="P9" s="3" t="s">
        <v>20</v>
      </c>
      <c r="Q9" s="3" t="s">
        <v>20</v>
      </c>
    </row>
    <row r="10" spans="1:17" x14ac:dyDescent="0.2">
      <c r="A10" s="195"/>
      <c r="B10">
        <v>18</v>
      </c>
      <c r="C10" s="2">
        <v>6.3360000000000003</v>
      </c>
      <c r="D10" s="2">
        <v>12.3</v>
      </c>
      <c r="E10" s="2">
        <v>21.23</v>
      </c>
      <c r="F10" s="2">
        <v>31.12</v>
      </c>
      <c r="G10" s="2">
        <v>46.21</v>
      </c>
      <c r="H10" s="2" t="s">
        <v>20</v>
      </c>
      <c r="I10" s="2" t="s">
        <v>20</v>
      </c>
      <c r="J10" s="2" t="s">
        <v>20</v>
      </c>
      <c r="K10" s="2" t="s">
        <v>20</v>
      </c>
      <c r="L10" s="2" t="s">
        <v>20</v>
      </c>
      <c r="M10" s="3" t="s">
        <v>20</v>
      </c>
      <c r="N10" s="3" t="s">
        <v>20</v>
      </c>
      <c r="O10" s="3" t="s">
        <v>20</v>
      </c>
      <c r="P10" s="3" t="s">
        <v>20</v>
      </c>
      <c r="Q10" s="3" t="s">
        <v>20</v>
      </c>
    </row>
    <row r="11" spans="1:17" x14ac:dyDescent="0.2">
      <c r="A11" s="195"/>
      <c r="B11">
        <v>20</v>
      </c>
      <c r="C11" s="2">
        <v>6.742</v>
      </c>
      <c r="D11" s="2">
        <v>13.02</v>
      </c>
      <c r="E11" s="2">
        <v>22.37</v>
      </c>
      <c r="F11" s="2">
        <v>32.76</v>
      </c>
      <c r="G11" s="2">
        <v>48.45</v>
      </c>
      <c r="H11" s="4">
        <v>68.489999999999995</v>
      </c>
      <c r="I11" s="4">
        <v>95.81</v>
      </c>
      <c r="J11" s="2" t="s">
        <v>20</v>
      </c>
      <c r="K11" s="2" t="s">
        <v>20</v>
      </c>
      <c r="L11" s="2" t="s">
        <v>20</v>
      </c>
      <c r="M11" s="3" t="s">
        <v>20</v>
      </c>
      <c r="N11" s="3" t="s">
        <v>20</v>
      </c>
      <c r="O11" s="3" t="s">
        <v>20</v>
      </c>
      <c r="P11" s="3" t="s">
        <v>20</v>
      </c>
      <c r="Q11" s="3" t="s">
        <v>20</v>
      </c>
    </row>
    <row r="12" spans="1:17" x14ac:dyDescent="0.2">
      <c r="A12" s="195"/>
      <c r="B12">
        <v>22</v>
      </c>
      <c r="C12" s="2">
        <v>7.202</v>
      </c>
      <c r="D12" s="2">
        <v>13.52</v>
      </c>
      <c r="E12" s="2">
        <v>23.51</v>
      </c>
      <c r="F12" s="4">
        <v>34.4</v>
      </c>
      <c r="G12" s="2">
        <v>50.69</v>
      </c>
      <c r="H12" s="2">
        <v>71.44</v>
      </c>
      <c r="I12" s="2">
        <v>99.52</v>
      </c>
      <c r="J12" s="2" t="s">
        <v>20</v>
      </c>
      <c r="K12" s="2" t="s">
        <v>20</v>
      </c>
      <c r="L12" s="2" t="s">
        <v>20</v>
      </c>
      <c r="M12" s="3" t="s">
        <v>20</v>
      </c>
      <c r="N12" s="3" t="s">
        <v>20</v>
      </c>
      <c r="O12" s="3" t="s">
        <v>20</v>
      </c>
      <c r="P12" s="3" t="s">
        <v>20</v>
      </c>
      <c r="Q12" s="3" t="s">
        <v>20</v>
      </c>
    </row>
    <row r="13" spans="1:17" x14ac:dyDescent="0.2">
      <c r="A13" s="195"/>
      <c r="B13">
        <v>25</v>
      </c>
      <c r="C13" s="2">
        <v>7.8710000000000004</v>
      </c>
      <c r="D13" s="2">
        <v>14.84</v>
      </c>
      <c r="E13" s="2">
        <v>25.22</v>
      </c>
      <c r="F13" s="2">
        <v>36.86</v>
      </c>
      <c r="G13" s="2">
        <v>54.05</v>
      </c>
      <c r="H13" s="2">
        <v>75.87</v>
      </c>
      <c r="I13" s="2">
        <v>105.1</v>
      </c>
      <c r="J13" s="4">
        <v>133.30000000000001</v>
      </c>
      <c r="K13" s="2" t="s">
        <v>20</v>
      </c>
      <c r="L13" s="2" t="s">
        <v>20</v>
      </c>
      <c r="M13" s="3" t="s">
        <v>20</v>
      </c>
      <c r="N13" s="3" t="s">
        <v>20</v>
      </c>
      <c r="O13" s="3" t="s">
        <v>20</v>
      </c>
      <c r="P13" s="3" t="s">
        <v>20</v>
      </c>
      <c r="Q13" s="3" t="s">
        <v>20</v>
      </c>
    </row>
    <row r="14" spans="1:17" x14ac:dyDescent="0.2">
      <c r="A14" s="195"/>
      <c r="B14">
        <v>28</v>
      </c>
      <c r="C14" s="2">
        <v>8.5370000000000008</v>
      </c>
      <c r="D14" s="2">
        <v>16.329999999999998</v>
      </c>
      <c r="E14" s="2">
        <v>26.92</v>
      </c>
      <c r="F14" s="2">
        <v>39.32</v>
      </c>
      <c r="G14" s="4">
        <v>57.4</v>
      </c>
      <c r="H14" s="2">
        <v>80.290000000000006</v>
      </c>
      <c r="I14" s="2">
        <v>110.6</v>
      </c>
      <c r="J14" s="2">
        <v>140.19999999999999</v>
      </c>
      <c r="K14" s="4">
        <v>188</v>
      </c>
      <c r="L14" s="2" t="s">
        <v>20</v>
      </c>
      <c r="M14" s="3" t="s">
        <v>20</v>
      </c>
      <c r="N14" s="3" t="s">
        <v>20</v>
      </c>
      <c r="O14" s="3" t="s">
        <v>20</v>
      </c>
      <c r="P14" s="3" t="s">
        <v>20</v>
      </c>
      <c r="Q14" s="3" t="s">
        <v>20</v>
      </c>
    </row>
    <row r="15" spans="1:17" x14ac:dyDescent="0.2">
      <c r="A15" s="195"/>
      <c r="B15">
        <v>30</v>
      </c>
      <c r="C15" s="2">
        <v>8.9809999999999999</v>
      </c>
      <c r="D15" s="2">
        <v>17.12</v>
      </c>
      <c r="E15" s="2">
        <v>28.52</v>
      </c>
      <c r="F15" s="2">
        <v>40.96</v>
      </c>
      <c r="G15" s="2">
        <v>59.64</v>
      </c>
      <c r="H15" s="2">
        <v>83.24</v>
      </c>
      <c r="I15" s="2">
        <v>114.3</v>
      </c>
      <c r="J15" s="2">
        <v>144.80000000000001</v>
      </c>
      <c r="K15" s="2">
        <v>193</v>
      </c>
      <c r="L15" s="2" t="s">
        <v>20</v>
      </c>
      <c r="M15" s="3" t="s">
        <v>20</v>
      </c>
      <c r="N15" s="3" t="s">
        <v>20</v>
      </c>
      <c r="O15" s="3" t="s">
        <v>20</v>
      </c>
      <c r="P15" s="3" t="s">
        <v>20</v>
      </c>
      <c r="Q15" s="3" t="s">
        <v>20</v>
      </c>
    </row>
    <row r="16" spans="1:17" x14ac:dyDescent="0.2">
      <c r="A16" s="195"/>
      <c r="B16">
        <v>32</v>
      </c>
      <c r="C16" s="2">
        <v>9.4260000000000002</v>
      </c>
      <c r="D16" s="2">
        <v>17.91</v>
      </c>
      <c r="E16" s="2">
        <v>29.43</v>
      </c>
      <c r="F16" s="2">
        <v>42.59</v>
      </c>
      <c r="G16" s="2">
        <v>61.87</v>
      </c>
      <c r="H16" s="2">
        <v>86.19</v>
      </c>
      <c r="I16" s="2">
        <v>118</v>
      </c>
      <c r="J16" s="2">
        <v>149.4</v>
      </c>
      <c r="K16" s="2">
        <v>198.6</v>
      </c>
      <c r="L16" s="2">
        <v>237</v>
      </c>
      <c r="M16" s="3" t="s">
        <v>20</v>
      </c>
      <c r="N16" s="3" t="s">
        <v>20</v>
      </c>
      <c r="O16" s="3" t="s">
        <v>20</v>
      </c>
      <c r="P16" s="3" t="s">
        <v>20</v>
      </c>
      <c r="Q16" s="3" t="s">
        <v>20</v>
      </c>
    </row>
    <row r="17" spans="1:17" x14ac:dyDescent="0.2">
      <c r="A17" s="195"/>
      <c r="B17">
        <v>35</v>
      </c>
      <c r="C17" s="1">
        <v>10.09</v>
      </c>
      <c r="D17" s="1">
        <v>19.09</v>
      </c>
      <c r="E17" s="1">
        <v>31.28</v>
      </c>
      <c r="F17" s="1">
        <v>45.34</v>
      </c>
      <c r="G17" s="1">
        <v>65.239999999999995</v>
      </c>
      <c r="H17" s="1">
        <v>90.62</v>
      </c>
      <c r="I17" s="1">
        <v>123.6</v>
      </c>
      <c r="J17" s="1">
        <v>156.30000000000001</v>
      </c>
      <c r="K17" s="1">
        <v>207</v>
      </c>
      <c r="L17" s="1">
        <v>246.9</v>
      </c>
      <c r="M17" s="1">
        <v>340.6</v>
      </c>
      <c r="N17" s="3" t="s">
        <v>20</v>
      </c>
      <c r="O17" s="3" t="s">
        <v>20</v>
      </c>
      <c r="P17" s="3" t="s">
        <v>20</v>
      </c>
      <c r="Q17" s="3" t="s">
        <v>20</v>
      </c>
    </row>
    <row r="18" spans="1:17" x14ac:dyDescent="0.2">
      <c r="A18" s="195"/>
      <c r="B18">
        <v>38</v>
      </c>
      <c r="C18" s="1">
        <v>10.76</v>
      </c>
      <c r="D18" s="1">
        <v>20.28</v>
      </c>
      <c r="E18" s="1">
        <v>33.18</v>
      </c>
      <c r="F18" s="1">
        <v>48</v>
      </c>
      <c r="G18" s="1">
        <v>68.59</v>
      </c>
      <c r="H18" s="1">
        <v>95.04</v>
      </c>
      <c r="I18" s="1">
        <v>129.19999999999999</v>
      </c>
      <c r="J18" s="1">
        <v>163.19999999999999</v>
      </c>
      <c r="K18" s="1">
        <v>215.4</v>
      </c>
      <c r="L18" s="1">
        <v>256.89999999999998</v>
      </c>
      <c r="M18" s="1">
        <v>353.3</v>
      </c>
      <c r="N18" s="3" t="s">
        <v>20</v>
      </c>
      <c r="O18" s="3" t="s">
        <v>20</v>
      </c>
      <c r="P18" s="3" t="s">
        <v>20</v>
      </c>
      <c r="Q18" s="3" t="s">
        <v>20</v>
      </c>
    </row>
    <row r="19" spans="1:17" x14ac:dyDescent="0.2">
      <c r="A19" s="195"/>
      <c r="B19">
        <v>40</v>
      </c>
      <c r="C19" s="1">
        <v>11.2</v>
      </c>
      <c r="D19" s="1">
        <v>21.07</v>
      </c>
      <c r="E19" s="1">
        <v>34.36</v>
      </c>
      <c r="F19" s="1">
        <v>49.78</v>
      </c>
      <c r="G19" s="1">
        <v>71.25</v>
      </c>
      <c r="H19" s="1">
        <v>97.99</v>
      </c>
      <c r="I19" s="1">
        <v>132.9</v>
      </c>
      <c r="J19" s="1">
        <v>167.8</v>
      </c>
      <c r="K19" s="1">
        <v>221</v>
      </c>
      <c r="L19" s="1">
        <v>263.5</v>
      </c>
      <c r="M19" s="1">
        <v>361.8</v>
      </c>
      <c r="N19" s="1">
        <v>474.8</v>
      </c>
      <c r="O19" s="3" t="s">
        <v>20</v>
      </c>
      <c r="P19" s="3" t="s">
        <v>20</v>
      </c>
      <c r="Q19" s="3" t="s">
        <v>20</v>
      </c>
    </row>
    <row r="20" spans="1:17" x14ac:dyDescent="0.2">
      <c r="A20" s="195"/>
      <c r="B20">
        <v>45</v>
      </c>
      <c r="C20" s="1">
        <v>12.31</v>
      </c>
      <c r="D20" s="1">
        <v>23.04</v>
      </c>
      <c r="E20" s="1">
        <v>37.450000000000003</v>
      </c>
      <c r="F20" s="1">
        <v>54.22</v>
      </c>
      <c r="G20" s="1">
        <v>77.3</v>
      </c>
      <c r="H20" s="1">
        <v>105.7</v>
      </c>
      <c r="I20" s="1">
        <v>142.1</v>
      </c>
      <c r="J20" s="1">
        <v>179.4</v>
      </c>
      <c r="K20" s="1">
        <v>235</v>
      </c>
      <c r="L20" s="1">
        <v>280.10000000000002</v>
      </c>
      <c r="M20" s="1">
        <v>373</v>
      </c>
      <c r="N20" s="1">
        <v>500.9</v>
      </c>
      <c r="O20" s="3" t="s">
        <v>20</v>
      </c>
      <c r="P20" s="3" t="s">
        <v>20</v>
      </c>
      <c r="Q20" s="3" t="s">
        <v>20</v>
      </c>
    </row>
    <row r="21" spans="1:17" x14ac:dyDescent="0.2">
      <c r="A21" s="195"/>
      <c r="B21">
        <v>50</v>
      </c>
      <c r="C21" s="1">
        <v>13.42</v>
      </c>
      <c r="D21" s="1">
        <v>25.02</v>
      </c>
      <c r="E21" s="1">
        <v>40.53</v>
      </c>
      <c r="F21" s="1">
        <v>58.67</v>
      </c>
      <c r="G21" s="1">
        <v>83.35</v>
      </c>
      <c r="H21" s="1">
        <v>113.6</v>
      </c>
      <c r="I21" s="1">
        <v>152.4</v>
      </c>
      <c r="J21" s="1">
        <v>190.9</v>
      </c>
      <c r="K21" s="1">
        <v>249</v>
      </c>
      <c r="L21" s="1">
        <v>296.7</v>
      </c>
      <c r="M21" s="1">
        <v>404.1</v>
      </c>
      <c r="N21" s="1">
        <v>526.9</v>
      </c>
      <c r="O21" s="1">
        <v>834.5</v>
      </c>
      <c r="P21" s="3" t="s">
        <v>20</v>
      </c>
      <c r="Q21" s="3" t="s">
        <v>20</v>
      </c>
    </row>
    <row r="22" spans="1:17" x14ac:dyDescent="0.2">
      <c r="A22" s="195"/>
      <c r="B22">
        <v>55</v>
      </c>
      <c r="C22" s="1">
        <v>14.53</v>
      </c>
      <c r="D22" s="1">
        <v>26.99</v>
      </c>
      <c r="E22" s="1">
        <v>43.62</v>
      </c>
      <c r="F22" s="1">
        <v>63.11</v>
      </c>
      <c r="G22" s="1">
        <v>89.39</v>
      </c>
      <c r="H22" s="1">
        <v>121.5</v>
      </c>
      <c r="I22" s="1">
        <v>162.4</v>
      </c>
      <c r="J22" s="1">
        <v>203.7</v>
      </c>
      <c r="K22" s="1">
        <v>263.10000000000002</v>
      </c>
      <c r="L22" s="1">
        <v>313.3</v>
      </c>
      <c r="M22" s="1">
        <v>425.3</v>
      </c>
      <c r="N22" s="1">
        <v>553</v>
      </c>
      <c r="O22" s="1">
        <v>872.1</v>
      </c>
      <c r="P22" s="1">
        <v>1304</v>
      </c>
      <c r="Q22" s="3" t="s">
        <v>20</v>
      </c>
    </row>
    <row r="23" spans="1:17" x14ac:dyDescent="0.2">
      <c r="A23" s="195"/>
      <c r="B23">
        <v>60</v>
      </c>
      <c r="C23" s="1">
        <v>15.64</v>
      </c>
      <c r="D23" s="1">
        <v>28.97</v>
      </c>
      <c r="E23" s="1">
        <v>46.7</v>
      </c>
      <c r="F23" s="1">
        <v>67.55</v>
      </c>
      <c r="G23" s="1">
        <v>95.44</v>
      </c>
      <c r="H23" s="1">
        <v>129.4</v>
      </c>
      <c r="I23" s="1">
        <v>172.4</v>
      </c>
      <c r="J23" s="1">
        <v>216</v>
      </c>
      <c r="K23" s="1">
        <v>278.89999999999998</v>
      </c>
      <c r="L23" s="1">
        <v>329.9</v>
      </c>
      <c r="M23" s="1">
        <v>446.5</v>
      </c>
      <c r="N23" s="1">
        <v>579</v>
      </c>
      <c r="O23" s="1">
        <v>909.8</v>
      </c>
      <c r="P23" s="1">
        <v>1356</v>
      </c>
      <c r="Q23" s="3" t="s">
        <v>20</v>
      </c>
    </row>
    <row r="24" spans="1:17" x14ac:dyDescent="0.2">
      <c r="A24" s="195"/>
      <c r="B24">
        <v>65</v>
      </c>
      <c r="C24" s="1">
        <v>16.760000000000002</v>
      </c>
      <c r="D24" s="1">
        <v>30.94</v>
      </c>
      <c r="E24" s="1">
        <v>49.79</v>
      </c>
      <c r="F24" s="1">
        <v>71.989999999999995</v>
      </c>
      <c r="G24" s="1">
        <v>101.5</v>
      </c>
      <c r="H24" s="1">
        <v>137.30000000000001</v>
      </c>
      <c r="I24" s="1">
        <v>182.4</v>
      </c>
      <c r="J24" s="1">
        <v>228.4</v>
      </c>
      <c r="K24" s="1">
        <v>293.8</v>
      </c>
      <c r="L24" s="1">
        <v>348.8</v>
      </c>
      <c r="M24" s="1">
        <v>467.7</v>
      </c>
      <c r="N24" s="1">
        <v>605.1</v>
      </c>
      <c r="O24" s="1">
        <v>947.4</v>
      </c>
      <c r="P24" s="1">
        <v>1407</v>
      </c>
      <c r="Q24" s="1">
        <v>2009</v>
      </c>
    </row>
    <row r="25" spans="1:17" x14ac:dyDescent="0.2">
      <c r="A25" s="195"/>
      <c r="B25">
        <v>70</v>
      </c>
      <c r="C25" s="1">
        <v>17.87</v>
      </c>
      <c r="D25" s="1">
        <v>32.909999999999997</v>
      </c>
      <c r="E25" s="1">
        <v>52.87</v>
      </c>
      <c r="F25" s="1">
        <v>76.44</v>
      </c>
      <c r="G25" s="1">
        <v>107.5</v>
      </c>
      <c r="H25" s="1">
        <v>145.19999999999999</v>
      </c>
      <c r="I25" s="1">
        <v>192.4</v>
      </c>
      <c r="J25" s="1">
        <v>240.7</v>
      </c>
      <c r="K25" s="1">
        <v>308.8</v>
      </c>
      <c r="L25" s="1">
        <v>366.5</v>
      </c>
      <c r="M25" s="1">
        <v>491.1</v>
      </c>
      <c r="N25" s="1">
        <v>631.1</v>
      </c>
      <c r="O25" s="1">
        <v>985</v>
      </c>
      <c r="P25" s="1">
        <v>1458</v>
      </c>
      <c r="Q25" s="1">
        <v>2076</v>
      </c>
    </row>
    <row r="26" spans="1:17" x14ac:dyDescent="0.2">
      <c r="A26" s="195"/>
      <c r="B26">
        <v>75</v>
      </c>
      <c r="C26" s="1">
        <v>18.98</v>
      </c>
      <c r="D26" s="1">
        <v>34.89</v>
      </c>
      <c r="E26" s="1">
        <v>55.96</v>
      </c>
      <c r="F26" s="1">
        <v>80.88</v>
      </c>
      <c r="G26" s="1">
        <v>113.6</v>
      </c>
      <c r="H26" s="1">
        <v>153.1</v>
      </c>
      <c r="I26" s="1">
        <v>202.4</v>
      </c>
      <c r="J26" s="1">
        <v>253</v>
      </c>
      <c r="K26" s="1">
        <v>323.7</v>
      </c>
      <c r="L26" s="1">
        <v>384.3</v>
      </c>
      <c r="M26" s="1">
        <v>513.6</v>
      </c>
      <c r="N26" s="1">
        <v>659.7</v>
      </c>
      <c r="O26" s="1">
        <v>1023</v>
      </c>
      <c r="P26" s="1">
        <v>1509</v>
      </c>
      <c r="Q26" s="1">
        <v>2143</v>
      </c>
    </row>
    <row r="27" spans="1:17" x14ac:dyDescent="0.2">
      <c r="A27" s="195"/>
      <c r="B27">
        <v>80</v>
      </c>
      <c r="C27" s="1">
        <v>20.09</v>
      </c>
      <c r="D27" s="1">
        <v>36.86</v>
      </c>
      <c r="E27" s="1">
        <v>59.04</v>
      </c>
      <c r="F27" s="1">
        <v>85.33</v>
      </c>
      <c r="G27" s="1">
        <v>119.6</v>
      </c>
      <c r="H27" s="1">
        <v>161</v>
      </c>
      <c r="I27" s="1">
        <v>212.4</v>
      </c>
      <c r="J27" s="1">
        <v>265</v>
      </c>
      <c r="K27" s="1">
        <v>338.6</v>
      </c>
      <c r="L27" s="1">
        <v>402.1</v>
      </c>
      <c r="M27" s="1">
        <v>536.1</v>
      </c>
      <c r="N27" s="1">
        <v>687.5</v>
      </c>
      <c r="O27" s="1">
        <v>1061</v>
      </c>
      <c r="P27" s="1">
        <v>1561</v>
      </c>
      <c r="Q27" s="1">
        <v>2211</v>
      </c>
    </row>
    <row r="28" spans="1:17" x14ac:dyDescent="0.2">
      <c r="A28" s="195"/>
      <c r="B28">
        <v>85</v>
      </c>
      <c r="C28" s="1">
        <v>21.2</v>
      </c>
      <c r="D28" s="1">
        <v>38.840000000000003</v>
      </c>
      <c r="E28" s="1">
        <v>62.13</v>
      </c>
      <c r="F28" s="1">
        <v>89.77</v>
      </c>
      <c r="G28" s="1">
        <v>125.7</v>
      </c>
      <c r="H28" s="1">
        <v>168.9</v>
      </c>
      <c r="I28" s="1">
        <v>222.4</v>
      </c>
      <c r="J28" s="1">
        <v>277.7</v>
      </c>
      <c r="K28" s="1">
        <v>353.6</v>
      </c>
      <c r="L28" s="1">
        <v>419.8</v>
      </c>
      <c r="M28" s="1">
        <v>558.6</v>
      </c>
      <c r="N28" s="1">
        <v>715.2</v>
      </c>
      <c r="O28" s="1">
        <v>1098</v>
      </c>
      <c r="P28" s="1">
        <v>1612</v>
      </c>
      <c r="Q28" s="1">
        <v>2278</v>
      </c>
    </row>
    <row r="29" spans="1:17" x14ac:dyDescent="0.2">
      <c r="A29" s="195"/>
      <c r="B29">
        <v>90</v>
      </c>
      <c r="C29" s="1">
        <v>22.31</v>
      </c>
      <c r="D29" s="1">
        <v>40.81</v>
      </c>
      <c r="E29" s="1">
        <v>65.209999999999994</v>
      </c>
      <c r="F29" s="1">
        <v>94.2</v>
      </c>
      <c r="G29" s="1">
        <v>131.69999999999999</v>
      </c>
      <c r="H29" s="1">
        <v>176.8</v>
      </c>
      <c r="I29" s="1">
        <v>232.4</v>
      </c>
      <c r="J29" s="1">
        <v>290.10000000000002</v>
      </c>
      <c r="K29" s="1">
        <v>368.5</v>
      </c>
      <c r="L29" s="1">
        <v>437.6</v>
      </c>
      <c r="M29" s="1">
        <v>581</v>
      </c>
      <c r="N29" s="1">
        <v>743</v>
      </c>
      <c r="O29" s="1">
        <v>1141</v>
      </c>
      <c r="P29" s="1">
        <v>1663</v>
      </c>
      <c r="Q29" s="1">
        <v>2345</v>
      </c>
    </row>
    <row r="30" spans="1:17" x14ac:dyDescent="0.2">
      <c r="A30" s="195"/>
      <c r="B30">
        <v>95</v>
      </c>
      <c r="C30" s="3" t="s">
        <v>20</v>
      </c>
      <c r="D30" s="1">
        <v>42.79</v>
      </c>
      <c r="E30" s="1">
        <v>68.3</v>
      </c>
      <c r="F30" s="1">
        <v>98.64</v>
      </c>
      <c r="G30" s="1">
        <v>137.80000000000001</v>
      </c>
      <c r="H30" s="1">
        <v>184.7</v>
      </c>
      <c r="I30" s="1">
        <v>242.4</v>
      </c>
      <c r="J30" s="1">
        <v>302.39999999999998</v>
      </c>
      <c r="K30" s="1">
        <v>383.4</v>
      </c>
      <c r="L30" s="1">
        <v>455.4</v>
      </c>
      <c r="M30" s="1">
        <v>603.5</v>
      </c>
      <c r="N30" s="1">
        <v>770.8</v>
      </c>
      <c r="O30" s="1">
        <v>1181</v>
      </c>
      <c r="P30" s="1">
        <v>1715</v>
      </c>
      <c r="Q30" s="1">
        <v>2412</v>
      </c>
    </row>
    <row r="31" spans="1:17" x14ac:dyDescent="0.2">
      <c r="A31" s="195"/>
      <c r="B31">
        <v>100</v>
      </c>
      <c r="C31" s="3" t="s">
        <v>20</v>
      </c>
      <c r="D31" s="1">
        <v>44.76</v>
      </c>
      <c r="E31" s="1">
        <v>71.38</v>
      </c>
      <c r="F31" s="1">
        <v>103.1</v>
      </c>
      <c r="G31" s="1">
        <v>143.80000000000001</v>
      </c>
      <c r="H31" s="1">
        <v>192.6</v>
      </c>
      <c r="I31" s="1">
        <v>252.4</v>
      </c>
      <c r="J31" s="1">
        <v>314.7</v>
      </c>
      <c r="K31" s="1">
        <v>398.3</v>
      </c>
      <c r="L31" s="1">
        <v>473.2</v>
      </c>
      <c r="M31" s="1">
        <v>626</v>
      </c>
      <c r="N31" s="1">
        <v>798.5</v>
      </c>
      <c r="O31" s="1">
        <v>1221</v>
      </c>
      <c r="P31" s="1">
        <v>1766</v>
      </c>
      <c r="Q31" s="1">
        <v>2479</v>
      </c>
    </row>
    <row r="32" spans="1:17" x14ac:dyDescent="0.2">
      <c r="A32" s="195"/>
      <c r="B32">
        <v>105</v>
      </c>
      <c r="C32" s="3" t="s">
        <v>20</v>
      </c>
      <c r="D32" s="3" t="s">
        <v>20</v>
      </c>
      <c r="E32" s="1">
        <v>74.47</v>
      </c>
      <c r="F32" s="1">
        <v>107.5</v>
      </c>
      <c r="G32" s="1">
        <v>149.9</v>
      </c>
      <c r="H32" s="1">
        <v>200.5</v>
      </c>
      <c r="I32" s="1">
        <v>262.39999999999998</v>
      </c>
      <c r="J32" s="1">
        <v>327.10000000000002</v>
      </c>
      <c r="K32" s="1">
        <v>413.3</v>
      </c>
      <c r="L32" s="1">
        <v>490.9</v>
      </c>
      <c r="M32" s="1">
        <v>648.5</v>
      </c>
      <c r="N32" s="1">
        <v>826.3</v>
      </c>
      <c r="O32" s="1">
        <v>1261</v>
      </c>
      <c r="P32" s="1">
        <v>1826</v>
      </c>
      <c r="Q32" s="1">
        <v>2546</v>
      </c>
    </row>
    <row r="33" spans="1:17" x14ac:dyDescent="0.2">
      <c r="A33" s="195"/>
      <c r="B33">
        <v>110</v>
      </c>
      <c r="C33" s="3" t="s">
        <v>20</v>
      </c>
      <c r="D33" s="3" t="s">
        <v>20</v>
      </c>
      <c r="E33" s="1">
        <v>77.55</v>
      </c>
      <c r="F33" s="1">
        <v>112</v>
      </c>
      <c r="G33" s="1">
        <v>155.9</v>
      </c>
      <c r="H33" s="1">
        <v>208.4</v>
      </c>
      <c r="I33" s="1">
        <v>272.3</v>
      </c>
      <c r="J33" s="1">
        <v>339.4</v>
      </c>
      <c r="K33" s="1">
        <v>428.2</v>
      </c>
      <c r="L33" s="1">
        <v>508.7</v>
      </c>
      <c r="M33" s="1">
        <v>671</v>
      </c>
      <c r="N33" s="1">
        <v>854.1</v>
      </c>
      <c r="O33" s="1">
        <v>1301</v>
      </c>
      <c r="P33" s="1">
        <v>1880</v>
      </c>
      <c r="Q33" s="1">
        <v>2614</v>
      </c>
    </row>
    <row r="34" spans="1:17" x14ac:dyDescent="0.2">
      <c r="A34" s="195"/>
      <c r="B34">
        <v>115</v>
      </c>
      <c r="C34" s="3" t="s">
        <v>20</v>
      </c>
      <c r="D34" s="3" t="s">
        <v>20</v>
      </c>
      <c r="E34" s="1">
        <v>80.63</v>
      </c>
      <c r="F34" s="1">
        <v>116.4</v>
      </c>
      <c r="G34" s="1">
        <v>162</v>
      </c>
      <c r="H34" s="1">
        <v>216.3</v>
      </c>
      <c r="I34" s="1">
        <v>282.3</v>
      </c>
      <c r="J34" s="1">
        <v>351.8</v>
      </c>
      <c r="K34" s="1">
        <v>443.1</v>
      </c>
      <c r="L34" s="1">
        <v>526.5</v>
      </c>
      <c r="M34" s="1">
        <v>693.5</v>
      </c>
      <c r="N34" s="1">
        <v>881.8</v>
      </c>
      <c r="O34" s="1">
        <v>1341</v>
      </c>
      <c r="P34" s="1">
        <v>1934</v>
      </c>
      <c r="Q34" s="1">
        <v>2690</v>
      </c>
    </row>
    <row r="35" spans="1:17" x14ac:dyDescent="0.2">
      <c r="A35" s="195"/>
      <c r="B35">
        <v>120</v>
      </c>
      <c r="C35" s="3" t="s">
        <v>20</v>
      </c>
      <c r="D35" s="3" t="s">
        <v>20</v>
      </c>
      <c r="E35" s="1">
        <v>83.72</v>
      </c>
      <c r="F35" s="1">
        <v>120.9</v>
      </c>
      <c r="G35" s="1">
        <v>168</v>
      </c>
      <c r="H35" s="1">
        <v>224.2</v>
      </c>
      <c r="I35" s="1">
        <v>292.3</v>
      </c>
      <c r="J35" s="1">
        <v>364.1</v>
      </c>
      <c r="K35" s="1">
        <v>458.1</v>
      </c>
      <c r="L35" s="1">
        <v>544.20000000000005</v>
      </c>
      <c r="M35" s="1">
        <v>716</v>
      </c>
      <c r="N35" s="1">
        <v>909.6</v>
      </c>
      <c r="O35" s="1">
        <v>1381</v>
      </c>
      <c r="P35" s="1">
        <v>1989</v>
      </c>
      <c r="Q35" s="1">
        <v>2760</v>
      </c>
    </row>
    <row r="36" spans="1:17" x14ac:dyDescent="0.2">
      <c r="A36" s="195"/>
      <c r="B36">
        <v>125</v>
      </c>
      <c r="C36" s="3" t="s">
        <v>20</v>
      </c>
      <c r="D36" s="3" t="s">
        <v>20</v>
      </c>
      <c r="E36" s="1">
        <v>86.8</v>
      </c>
      <c r="F36" s="1">
        <v>125.3</v>
      </c>
      <c r="G36" s="1">
        <v>174</v>
      </c>
      <c r="H36" s="1">
        <v>232.1</v>
      </c>
      <c r="I36" s="1">
        <v>302.3</v>
      </c>
      <c r="J36" s="1">
        <v>376.4</v>
      </c>
      <c r="K36" s="1">
        <v>473</v>
      </c>
      <c r="L36" s="1">
        <v>562</v>
      </c>
      <c r="M36" s="1">
        <v>738.5</v>
      </c>
      <c r="N36" s="1">
        <v>937.4</v>
      </c>
      <c r="O36" s="1">
        <v>1421</v>
      </c>
      <c r="P36" s="1">
        <v>2043</v>
      </c>
      <c r="Q36" s="1">
        <v>2831</v>
      </c>
    </row>
    <row r="37" spans="1:17" x14ac:dyDescent="0.2">
      <c r="A37" s="195"/>
      <c r="B37">
        <v>130</v>
      </c>
      <c r="C37" s="3" t="s">
        <v>20</v>
      </c>
      <c r="D37" s="3" t="s">
        <v>20</v>
      </c>
      <c r="E37" s="1">
        <v>89.89</v>
      </c>
      <c r="F37" s="1">
        <v>129.69999999999999</v>
      </c>
      <c r="G37" s="1">
        <v>180.1</v>
      </c>
      <c r="H37" s="1">
        <v>240</v>
      </c>
      <c r="I37" s="1">
        <v>312.3</v>
      </c>
      <c r="J37" s="1">
        <v>388.8</v>
      </c>
      <c r="K37" s="1">
        <v>487</v>
      </c>
      <c r="L37" s="1">
        <v>579.79999999999995</v>
      </c>
      <c r="M37" s="1">
        <v>761</v>
      </c>
      <c r="N37" s="1">
        <v>965.2</v>
      </c>
      <c r="O37" s="1">
        <v>1461</v>
      </c>
      <c r="P37" s="1">
        <v>2098</v>
      </c>
      <c r="Q37" s="1">
        <v>2903</v>
      </c>
    </row>
    <row r="38" spans="1:17" x14ac:dyDescent="0.2">
      <c r="A38" s="195"/>
      <c r="B38">
        <v>140</v>
      </c>
      <c r="C38" s="3" t="s">
        <v>20</v>
      </c>
      <c r="D38" s="3" t="s">
        <v>20</v>
      </c>
      <c r="E38" s="1">
        <v>96.06</v>
      </c>
      <c r="F38" s="1">
        <v>138.6</v>
      </c>
      <c r="G38" s="1">
        <v>192.2</v>
      </c>
      <c r="H38" s="1">
        <v>255.8</v>
      </c>
      <c r="I38" s="1">
        <v>332.3</v>
      </c>
      <c r="J38" s="1">
        <v>413.5</v>
      </c>
      <c r="K38" s="1">
        <v>517.79999999999995</v>
      </c>
      <c r="L38" s="1">
        <v>615.29999999999995</v>
      </c>
      <c r="M38" s="1">
        <v>806</v>
      </c>
      <c r="N38" s="1">
        <v>1021</v>
      </c>
      <c r="O38" s="1">
        <v>1541</v>
      </c>
      <c r="P38" s="1">
        <v>2207</v>
      </c>
      <c r="Q38" s="1">
        <v>3045</v>
      </c>
    </row>
    <row r="39" spans="1:17" x14ac:dyDescent="0.2">
      <c r="A39" s="195"/>
      <c r="B39">
        <v>150</v>
      </c>
      <c r="C39" s="3" t="s">
        <v>20</v>
      </c>
      <c r="D39" s="3" t="s">
        <v>20</v>
      </c>
      <c r="E39" s="1">
        <v>102.18</v>
      </c>
      <c r="F39" s="1">
        <v>147.5</v>
      </c>
      <c r="G39" s="1">
        <v>204.3</v>
      </c>
      <c r="H39" s="1">
        <v>271.60000000000002</v>
      </c>
      <c r="I39" s="1">
        <v>352.3</v>
      </c>
      <c r="J39" s="1">
        <v>438.1</v>
      </c>
      <c r="K39" s="1">
        <v>547.6</v>
      </c>
      <c r="L39" s="1">
        <v>650.79999999999995</v>
      </c>
      <c r="M39" s="1">
        <v>850.1</v>
      </c>
      <c r="N39" s="1">
        <v>1076</v>
      </c>
      <c r="O39" s="1">
        <v>1621</v>
      </c>
      <c r="P39" s="1">
        <v>2315</v>
      </c>
      <c r="Q39" s="1">
        <v>3187</v>
      </c>
    </row>
    <row r="40" spans="1:17" x14ac:dyDescent="0.2">
      <c r="A40" s="195"/>
      <c r="B40">
        <v>160</v>
      </c>
      <c r="C40" s="3" t="s">
        <v>20</v>
      </c>
      <c r="D40" s="3" t="s">
        <v>20</v>
      </c>
      <c r="E40" s="1">
        <v>108.38</v>
      </c>
      <c r="F40" s="1">
        <v>156.4</v>
      </c>
      <c r="G40" s="1">
        <v>216.4</v>
      </c>
      <c r="H40" s="1">
        <v>287.39999999999998</v>
      </c>
      <c r="I40" s="1">
        <v>372.3</v>
      </c>
      <c r="J40" s="1">
        <v>462.8</v>
      </c>
      <c r="K40" s="1">
        <v>577.5</v>
      </c>
      <c r="L40" s="1">
        <v>686.4</v>
      </c>
      <c r="M40" s="1">
        <v>895.9</v>
      </c>
      <c r="N40" s="1">
        <v>1132</v>
      </c>
      <c r="O40" s="1">
        <v>1701</v>
      </c>
      <c r="P40" s="1">
        <v>2424</v>
      </c>
      <c r="Q40" s="1">
        <v>3329</v>
      </c>
    </row>
    <row r="41" spans="1:17" x14ac:dyDescent="0.2">
      <c r="A41" s="195"/>
      <c r="B41">
        <v>170</v>
      </c>
      <c r="C41" s="3" t="s">
        <v>20</v>
      </c>
      <c r="D41" s="3" t="s">
        <v>20</v>
      </c>
      <c r="E41" s="1">
        <v>114.58</v>
      </c>
      <c r="F41" s="1">
        <v>165.3</v>
      </c>
      <c r="G41" s="1">
        <v>228.5</v>
      </c>
      <c r="H41" s="1">
        <v>303.2</v>
      </c>
      <c r="I41" s="1">
        <v>392.3</v>
      </c>
      <c r="J41" s="1">
        <v>487.5</v>
      </c>
      <c r="K41" s="1">
        <v>607.4</v>
      </c>
      <c r="L41" s="1">
        <v>721.9</v>
      </c>
      <c r="M41" s="1">
        <v>940.9</v>
      </c>
      <c r="N41" s="1">
        <v>1188</v>
      </c>
      <c r="O41" s="1">
        <v>1780</v>
      </c>
      <c r="P41" s="1">
        <v>2533</v>
      </c>
      <c r="Q41" s="1">
        <v>3471</v>
      </c>
    </row>
    <row r="42" spans="1:17" x14ac:dyDescent="0.2">
      <c r="A42" s="195"/>
      <c r="B42">
        <v>180</v>
      </c>
      <c r="C42" s="3" t="s">
        <v>20</v>
      </c>
      <c r="D42" s="3" t="s">
        <v>20</v>
      </c>
      <c r="E42" s="1">
        <v>120.68</v>
      </c>
      <c r="F42" s="1">
        <v>174.2</v>
      </c>
      <c r="G42" s="1">
        <v>240.6</v>
      </c>
      <c r="H42" s="1">
        <v>319</v>
      </c>
      <c r="I42" s="1">
        <v>412.3</v>
      </c>
      <c r="J42" s="1">
        <v>512.20000000000005</v>
      </c>
      <c r="K42" s="1">
        <v>637.20000000000005</v>
      </c>
      <c r="L42" s="1">
        <v>757.5</v>
      </c>
      <c r="M42" s="1">
        <v>985.9</v>
      </c>
      <c r="N42" s="1">
        <v>1243</v>
      </c>
      <c r="O42" s="1">
        <v>1860</v>
      </c>
      <c r="P42" s="1">
        <v>2642</v>
      </c>
      <c r="Q42" s="1">
        <v>3614</v>
      </c>
    </row>
    <row r="43" spans="1:17" x14ac:dyDescent="0.2">
      <c r="A43" s="195"/>
      <c r="B43">
        <v>190</v>
      </c>
      <c r="C43" s="3" t="s">
        <v>20</v>
      </c>
      <c r="D43" s="3" t="s">
        <v>20</v>
      </c>
      <c r="E43" s="1">
        <v>126.88</v>
      </c>
      <c r="F43" s="1">
        <v>183.1</v>
      </c>
      <c r="G43" s="1">
        <v>252.7</v>
      </c>
      <c r="H43" s="1">
        <v>333.8</v>
      </c>
      <c r="I43" s="1">
        <v>432.3</v>
      </c>
      <c r="J43" s="1">
        <v>536.9</v>
      </c>
      <c r="K43" s="1">
        <v>667.1</v>
      </c>
      <c r="L43" s="1">
        <v>793</v>
      </c>
      <c r="M43" s="1">
        <v>1031</v>
      </c>
      <c r="N43" s="1">
        <v>1299</v>
      </c>
      <c r="O43" s="1">
        <v>1940</v>
      </c>
      <c r="P43" s="1">
        <v>2751</v>
      </c>
      <c r="Q43" s="1">
        <v>3756</v>
      </c>
    </row>
    <row r="44" spans="1:17" x14ac:dyDescent="0.2">
      <c r="A44" s="195"/>
      <c r="B44">
        <v>200</v>
      </c>
      <c r="C44" s="3" t="s">
        <v>20</v>
      </c>
      <c r="D44" s="3" t="s">
        <v>20</v>
      </c>
      <c r="E44" s="1">
        <v>133.08000000000001</v>
      </c>
      <c r="F44" s="1">
        <v>191.9</v>
      </c>
      <c r="G44" s="1">
        <v>264.7</v>
      </c>
      <c r="H44" s="1">
        <v>350.6</v>
      </c>
      <c r="I44" s="1">
        <v>452.2</v>
      </c>
      <c r="J44" s="1">
        <v>561.5</v>
      </c>
      <c r="K44" s="1">
        <v>697</v>
      </c>
      <c r="L44" s="1">
        <v>828.6</v>
      </c>
      <c r="M44" s="1">
        <v>1076</v>
      </c>
      <c r="N44" s="1">
        <v>1354</v>
      </c>
      <c r="O44" s="1">
        <v>2020</v>
      </c>
      <c r="P44" s="1">
        <v>2860</v>
      </c>
      <c r="Q44" s="1">
        <v>3898</v>
      </c>
    </row>
    <row r="45" spans="1:17" x14ac:dyDescent="0.2">
      <c r="A45" s="195"/>
      <c r="B45">
        <v>220</v>
      </c>
      <c r="C45" s="3" t="s">
        <v>20</v>
      </c>
      <c r="D45" s="3" t="s">
        <v>20</v>
      </c>
      <c r="E45" s="3" t="s">
        <v>20</v>
      </c>
      <c r="F45" s="1">
        <v>209.7</v>
      </c>
      <c r="G45" s="1">
        <v>228.9</v>
      </c>
      <c r="H45" s="1">
        <v>382.2</v>
      </c>
      <c r="I45" s="1">
        <v>492.2</v>
      </c>
      <c r="J45" s="1">
        <v>610.9</v>
      </c>
      <c r="K45" s="1">
        <v>756.7</v>
      </c>
      <c r="L45" s="1">
        <v>899.6</v>
      </c>
      <c r="M45" s="1">
        <v>1166</v>
      </c>
      <c r="N45" s="1">
        <v>1465</v>
      </c>
      <c r="O45" s="1">
        <v>2180</v>
      </c>
      <c r="P45" s="1">
        <v>3077</v>
      </c>
      <c r="Q45" s="1">
        <v>4182</v>
      </c>
    </row>
    <row r="46" spans="1:17" x14ac:dyDescent="0.2">
      <c r="A46" s="195"/>
      <c r="B46">
        <v>240</v>
      </c>
      <c r="C46" s="3" t="s">
        <v>20</v>
      </c>
      <c r="D46" s="3" t="s">
        <v>20</v>
      </c>
      <c r="E46" s="3" t="s">
        <v>20</v>
      </c>
      <c r="F46" s="1">
        <v>227.5</v>
      </c>
      <c r="G46" s="1">
        <v>313.10000000000002</v>
      </c>
      <c r="H46" s="1">
        <v>413.8</v>
      </c>
      <c r="I46" s="1">
        <v>532.20000000000005</v>
      </c>
      <c r="J46" s="1">
        <v>660.3</v>
      </c>
      <c r="K46" s="1">
        <v>816.4</v>
      </c>
      <c r="L46" s="1">
        <v>970.8</v>
      </c>
      <c r="M46" s="1">
        <v>1256</v>
      </c>
      <c r="N46" s="1">
        <v>1576</v>
      </c>
      <c r="O46" s="1">
        <v>2340</v>
      </c>
      <c r="P46" s="1">
        <v>3295</v>
      </c>
      <c r="Q46" s="1">
        <v>4466</v>
      </c>
    </row>
    <row r="47" spans="1:17" x14ac:dyDescent="0.2">
      <c r="A47" s="195"/>
      <c r="B47">
        <v>260</v>
      </c>
      <c r="C47" s="3" t="s">
        <v>20</v>
      </c>
      <c r="D47" s="3" t="s">
        <v>20</v>
      </c>
      <c r="E47" s="3" t="s">
        <v>20</v>
      </c>
      <c r="F47" s="1">
        <v>245.2</v>
      </c>
      <c r="G47" s="1">
        <v>337.6</v>
      </c>
      <c r="H47" s="1">
        <v>445.4</v>
      </c>
      <c r="I47" s="1">
        <v>572.20000000000005</v>
      </c>
      <c r="J47" s="1">
        <v>709.6</v>
      </c>
      <c r="K47" s="1">
        <v>876.1</v>
      </c>
      <c r="L47" s="1">
        <v>1042</v>
      </c>
      <c r="M47" s="1">
        <v>1346</v>
      </c>
      <c r="N47" s="1">
        <v>1687</v>
      </c>
      <c r="O47" s="1">
        <v>2500</v>
      </c>
      <c r="P47" s="1">
        <v>3513</v>
      </c>
      <c r="Q47" s="1">
        <v>4751</v>
      </c>
    </row>
    <row r="48" spans="1:17" x14ac:dyDescent="0.2">
      <c r="A48" s="195"/>
      <c r="B48">
        <v>280</v>
      </c>
      <c r="C48" s="3" t="s">
        <v>20</v>
      </c>
      <c r="D48" s="3" t="s">
        <v>20</v>
      </c>
      <c r="E48" s="3" t="s">
        <v>20</v>
      </c>
      <c r="F48" s="3" t="s">
        <v>20</v>
      </c>
      <c r="G48" s="1">
        <v>361.5</v>
      </c>
      <c r="H48" s="1">
        <v>476.9</v>
      </c>
      <c r="I48" s="1">
        <v>612.20000000000005</v>
      </c>
      <c r="J48" s="1">
        <v>759</v>
      </c>
      <c r="K48" s="1">
        <v>935.9</v>
      </c>
      <c r="L48" s="1">
        <v>1113</v>
      </c>
      <c r="M48" s="1">
        <v>1436</v>
      </c>
      <c r="N48" s="1">
        <v>1798</v>
      </c>
      <c r="O48" s="1">
        <v>2660</v>
      </c>
      <c r="P48" s="1">
        <v>3730</v>
      </c>
      <c r="Q48" s="1">
        <v>5035</v>
      </c>
    </row>
    <row r="49" spans="1:17" x14ac:dyDescent="0.2">
      <c r="A49" s="195"/>
      <c r="B49">
        <v>300</v>
      </c>
      <c r="C49" s="3" t="s">
        <v>20</v>
      </c>
      <c r="D49" s="3" t="s">
        <v>20</v>
      </c>
      <c r="E49" s="3" t="s">
        <v>20</v>
      </c>
      <c r="F49" s="3" t="s">
        <v>20</v>
      </c>
      <c r="G49" s="1">
        <v>385.7</v>
      </c>
      <c r="H49" s="1">
        <v>508.5</v>
      </c>
      <c r="I49" s="1">
        <v>652.20000000000005</v>
      </c>
      <c r="J49" s="1">
        <v>808.3</v>
      </c>
      <c r="K49" s="1">
        <v>995.6</v>
      </c>
      <c r="L49" s="1">
        <v>1184</v>
      </c>
      <c r="M49" s="1">
        <v>1526</v>
      </c>
      <c r="N49" s="1">
        <v>1910</v>
      </c>
      <c r="O49" s="1">
        <v>2820</v>
      </c>
      <c r="P49" s="1">
        <v>3948</v>
      </c>
      <c r="Q49" s="1">
        <v>5319</v>
      </c>
    </row>
    <row r="57" spans="1:17" x14ac:dyDescent="0.2">
      <c r="D57" s="1"/>
      <c r="E57" s="1" t="s">
        <v>21</v>
      </c>
      <c r="F57" s="1" t="s">
        <v>22</v>
      </c>
      <c r="G57" s="1" t="s">
        <v>23</v>
      </c>
      <c r="K57" t="s">
        <v>24</v>
      </c>
      <c r="N57" t="s">
        <v>25</v>
      </c>
      <c r="O57" t="s">
        <v>26</v>
      </c>
    </row>
    <row r="58" spans="1:17" x14ac:dyDescent="0.2">
      <c r="A58" t="s">
        <v>22</v>
      </c>
      <c r="B58" t="s">
        <v>27</v>
      </c>
      <c r="D58" s="5"/>
      <c r="E58" s="6" t="str">
        <f>E105</f>
        <v>М42</v>
      </c>
      <c r="F58" s="6">
        <f>F105</f>
        <v>160</v>
      </c>
      <c r="G58" s="7" t="e">
        <f ca="1">INDIRECT(K58,TRUE)/1000</f>
        <v>#VALUE!</v>
      </c>
      <c r="H58" s="8"/>
      <c r="K58" s="9" t="e">
        <f ca="1">ADDRESS(O58,N58)</f>
        <v>#VALUE!</v>
      </c>
      <c r="N58" s="9" t="e">
        <f ca="1">CELL("столбец",IF(C4=E105,C4,IF(D4=E105,D4,IF(E4=E105,E4,IF(F4=E105,F4,IF(G4=E105,G4,IF(H4=E105,H4,IF(I4=E105,I4,ЕСЛИ))))))))</f>
        <v>#NAME?</v>
      </c>
      <c r="O58" s="9" t="e">
        <f ca="1">CELL("строка",IF(B5=F105,B5,IF(B6=F105,B6,IF(B7=F105,B7,IF(B8=F105,B8,IF(B9=F105,B9,IF(B10=F105,B10,IF(B11=F105,B11,))))))))</f>
        <v>#VALUE!</v>
      </c>
    </row>
    <row r="59" spans="1:17" x14ac:dyDescent="0.2">
      <c r="D59" s="191" t="s">
        <v>28</v>
      </c>
      <c r="E59" s="191"/>
      <c r="F59" s="191"/>
      <c r="G59" s="192" t="s">
        <v>29</v>
      </c>
      <c r="H59" s="192"/>
      <c r="K59" s="8"/>
      <c r="N59" s="8"/>
    </row>
    <row r="60" spans="1:17" x14ac:dyDescent="0.2">
      <c r="G60" s="10"/>
      <c r="N60" s="8"/>
    </row>
    <row r="62" spans="1:17" x14ac:dyDescent="0.2">
      <c r="D62" s="1"/>
      <c r="E62" s="1" t="s">
        <v>21</v>
      </c>
      <c r="F62" s="1" t="s">
        <v>22</v>
      </c>
      <c r="G62" s="1" t="s">
        <v>23</v>
      </c>
      <c r="K62" t="s">
        <v>24</v>
      </c>
      <c r="N62" t="s">
        <v>25</v>
      </c>
      <c r="O62" t="s">
        <v>26</v>
      </c>
    </row>
    <row r="63" spans="1:17" x14ac:dyDescent="0.2">
      <c r="B63" t="s">
        <v>30</v>
      </c>
      <c r="D63" s="5"/>
      <c r="E63" s="6" t="str">
        <f>E105</f>
        <v>М42</v>
      </c>
      <c r="F63" s="6">
        <f>F105</f>
        <v>160</v>
      </c>
      <c r="G63" s="7" t="e">
        <f ca="1">INDIRECT(K63,TRUE)/1000</f>
        <v>#VALUE!</v>
      </c>
      <c r="H63" s="8"/>
      <c r="K63" s="9" t="e">
        <f ca="1">ADDRESS(O63,IF(TRUE=ISNUMBER(N63),N63,IF(TRUE=ISNUMBER(N64),N64,IF(TRUE=ISNUMBER(N65),N65))))</f>
        <v>#VALUE!</v>
      </c>
      <c r="N63" s="9" t="e">
        <f ca="1">CELL("столбец",IF(C4=E105,C4,IF(D4=E105,D4,IF(E4=E105,E4,IF(F4=E105,F4,IF(G4=E105,G4,IF(H4=E105,H4,IF(I4=E105,I4,ЕСЛИ))))))))</f>
        <v>#NAME?</v>
      </c>
      <c r="O63" s="9" t="e">
        <f ca="1">CELL("строка",IF(B12=F105,B12,IF(B13=F105,B13,IF(B14=F105,B14,IF(B15=F105,B15,IF(B16=F105,B16,IF(B17=F105,B17,IF(B18=F105,B18,))))))))</f>
        <v>#VALUE!</v>
      </c>
    </row>
    <row r="64" spans="1:17" x14ac:dyDescent="0.2">
      <c r="D64" s="191" t="s">
        <v>28</v>
      </c>
      <c r="E64" s="191"/>
      <c r="F64" s="191"/>
      <c r="G64" s="192" t="s">
        <v>29</v>
      </c>
      <c r="H64" s="192"/>
      <c r="N64" s="9">
        <f ca="1">CELL("столбец",IF(J4=E105,J4,IF(K4=E105,K4,IF(L4=E105,L4,IF(M4=E105,M4,IF(N4=E105,N4,IF(O4=E105,O4,IF(P4=E105,P4,"ЛОЖЬ"))))))))</f>
        <v>16</v>
      </c>
    </row>
    <row r="65" spans="2:15" x14ac:dyDescent="0.2">
      <c r="N65" s="9" t="e">
        <f ca="1">CELL("столбец",IF(Q4=E105,Q4,))</f>
        <v>#VALUE!</v>
      </c>
    </row>
    <row r="67" spans="2:15" x14ac:dyDescent="0.2">
      <c r="D67" s="1"/>
      <c r="E67" s="1" t="s">
        <v>21</v>
      </c>
      <c r="F67" s="1" t="s">
        <v>22</v>
      </c>
      <c r="G67" s="1" t="s">
        <v>23</v>
      </c>
      <c r="K67" t="s">
        <v>24</v>
      </c>
      <c r="N67" t="s">
        <v>25</v>
      </c>
      <c r="O67" t="s">
        <v>26</v>
      </c>
    </row>
    <row r="68" spans="2:15" x14ac:dyDescent="0.2">
      <c r="B68" t="s">
        <v>31</v>
      </c>
      <c r="D68" s="5"/>
      <c r="E68" s="6" t="str">
        <f>E105</f>
        <v>М42</v>
      </c>
      <c r="F68" s="6">
        <f>F105</f>
        <v>160</v>
      </c>
      <c r="G68" s="7" t="e">
        <f ca="1">INDIRECT(K68,TRUE)/1000</f>
        <v>#VALUE!</v>
      </c>
      <c r="H68" s="8"/>
      <c r="K68" s="9" t="e">
        <f ca="1">ADDRESS(O68,IF(TRUE=ISNUMBER(N68),N68,IF(TRUE=ISNUMBER(N69),N69,IF(TRUE=ISNUMBER(N70),N70))))</f>
        <v>#VALUE!</v>
      </c>
      <c r="N68" s="9" t="e">
        <f ca="1">CELL("столбец",IF(C4=E105,C4,IF(D4=E105,D4,IF(E4=E105,E4,IF(F4=E105,F4,IF(G4=E105,G4,IF(H4=E105,H4,IF(I4=E105,I4,ЕСЛИ))))))))</f>
        <v>#NAME?</v>
      </c>
      <c r="O68" s="9" t="e">
        <f ca="1">CELL("строка",IF(B19=F105,B19,IF(B20=F105,B20,IF(B21=F105,B21,IF(B22=F105,B22,IF(B23=F105,B23,IF(B24=F105,B24,IF(B25=F105,B25,))))))))</f>
        <v>#VALUE!</v>
      </c>
    </row>
    <row r="69" spans="2:15" x14ac:dyDescent="0.2">
      <c r="D69" s="191" t="s">
        <v>28</v>
      </c>
      <c r="E69" s="191"/>
      <c r="F69" s="191"/>
      <c r="G69" s="192" t="s">
        <v>29</v>
      </c>
      <c r="H69" s="192"/>
      <c r="N69" s="9">
        <f ca="1">CELL("столбец",IF(J4=E105,J4,IF(K4=E105,K4,IF(L4=E105,L4,IF(M4=E105,M4,IF(N4=E105,N4,IF(O4=E105,O4,IF(P4=E105,P4,"ЛОЖЬ"))))))))</f>
        <v>16</v>
      </c>
    </row>
    <row r="70" spans="2:15" x14ac:dyDescent="0.2">
      <c r="N70" s="9" t="e">
        <f ca="1">CELL("столбец",IF(Q4=E105,Q4,))</f>
        <v>#VALUE!</v>
      </c>
    </row>
    <row r="72" spans="2:15" x14ac:dyDescent="0.2">
      <c r="D72" s="1"/>
      <c r="E72" s="1" t="s">
        <v>21</v>
      </c>
      <c r="F72" s="1" t="s">
        <v>22</v>
      </c>
      <c r="G72" s="1" t="s">
        <v>23</v>
      </c>
      <c r="K72" t="s">
        <v>24</v>
      </c>
      <c r="N72" t="s">
        <v>25</v>
      </c>
      <c r="O72" t="s">
        <v>26</v>
      </c>
    </row>
    <row r="73" spans="2:15" x14ac:dyDescent="0.2">
      <c r="B73" t="s">
        <v>32</v>
      </c>
      <c r="D73" s="5"/>
      <c r="E73" s="6" t="str">
        <f>E105</f>
        <v>М42</v>
      </c>
      <c r="F73" s="6">
        <f>F105</f>
        <v>160</v>
      </c>
      <c r="G73" s="7" t="e">
        <f ca="1">INDIRECT(K73,TRUE)/1000</f>
        <v>#VALUE!</v>
      </c>
      <c r="H73" s="8"/>
      <c r="K73" s="9" t="e">
        <f ca="1">ADDRESS(O73,IF(TRUE=ISNUMBER(N73),N73,IF(TRUE=ISNUMBER(N74),N74,IF(TRUE=ISNUMBER(N75),N75))))</f>
        <v>#VALUE!</v>
      </c>
      <c r="N73" s="9" t="e">
        <f ca="1">CELL("столбец",IF(C4=E105,C4,IF(D4=E105,D4,IF(E4=E105,E4,IF(F4=E105,F4,IF(G4=E105,G4,IF(H4=E105,H4,IF(I4=E105,I4,ЕСЛИ))))))))</f>
        <v>#NAME?</v>
      </c>
      <c r="O73" s="9" t="e">
        <f ca="1">CELL("строка",IF(B26=F105,B26,IF(B27=F105,B27,IF(B28=F105,B28,IF(B29=F105,B29,IF(B30=F105,B30,IF(B31=F105,B31,IF(B32=F105,B32,))))))))</f>
        <v>#VALUE!</v>
      </c>
    </row>
    <row r="74" spans="2:15" x14ac:dyDescent="0.2">
      <c r="D74" s="191" t="s">
        <v>28</v>
      </c>
      <c r="E74" s="191"/>
      <c r="F74" s="191"/>
      <c r="G74" s="192" t="s">
        <v>29</v>
      </c>
      <c r="H74" s="192"/>
      <c r="N74" s="9">
        <f ca="1">CELL("столбец",IF(J4=E105,J4,IF(K4=E105,K4,IF(L4=E105,L4,IF(M4=E105,M4,IF(N4=E105,N4,IF(O4=E105,O4,IF(P4=E105,P4,"ЛОЖЬ"))))))))</f>
        <v>16</v>
      </c>
    </row>
    <row r="75" spans="2:15" x14ac:dyDescent="0.2">
      <c r="N75" s="9" t="e">
        <f ca="1">CELL("столбец",IF(Q4=E105,Q4,))</f>
        <v>#VALUE!</v>
      </c>
    </row>
    <row r="77" spans="2:15" x14ac:dyDescent="0.2">
      <c r="D77" s="1"/>
      <c r="E77" s="1" t="s">
        <v>21</v>
      </c>
      <c r="F77" s="1" t="s">
        <v>22</v>
      </c>
      <c r="G77" s="1" t="s">
        <v>23</v>
      </c>
      <c r="K77" t="s">
        <v>24</v>
      </c>
      <c r="N77" t="s">
        <v>25</v>
      </c>
      <c r="O77" t="s">
        <v>26</v>
      </c>
    </row>
    <row r="78" spans="2:15" x14ac:dyDescent="0.2">
      <c r="B78" t="s">
        <v>33</v>
      </c>
      <c r="D78" s="5"/>
      <c r="E78" s="6" t="str">
        <f>E105</f>
        <v>М42</v>
      </c>
      <c r="F78" s="6">
        <f>F105</f>
        <v>160</v>
      </c>
      <c r="G78" s="7" t="e">
        <f ca="1">INDIRECT(K78,TRUE)/1000</f>
        <v>#VALUE!</v>
      </c>
      <c r="H78" s="8"/>
      <c r="K78" s="9" t="e">
        <f ca="1">ADDRESS(O78,IF(TRUE=ISNUMBER(N78),N78,IF(TRUE=ISNUMBER(N79),N79,IF(TRUE=ISNUMBER(N80),N80))))</f>
        <v>#VALUE!</v>
      </c>
      <c r="N78" s="9" t="e">
        <f ca="1">CELL("столбец",IF(C4=E105,C4,IF(D4=E105,D4,IF(E4=E105,E4,IF(F4=E105,F4,IF(G4=E105,G4,IF(H4=E105,H4,IF(I4=E105,I4,ЕСЛИ))))))))</f>
        <v>#NAME?</v>
      </c>
      <c r="O78" s="9" t="e">
        <f ca="1">CELL("строка",IF(B33=F105,B33,IF(B34=F105,B34,IF(B35=F105,B35,IF(B36=F105,B36,IF(B37=F105,B37,IF(B38=F105,B38,IF(B39=F105,B39,))))))))</f>
        <v>#VALUE!</v>
      </c>
    </row>
    <row r="79" spans="2:15" x14ac:dyDescent="0.2">
      <c r="D79" s="191" t="s">
        <v>28</v>
      </c>
      <c r="E79" s="191"/>
      <c r="F79" s="191"/>
      <c r="G79" s="192" t="s">
        <v>29</v>
      </c>
      <c r="H79" s="192"/>
      <c r="N79" s="9">
        <f ca="1">CELL("столбец",IF(J4=E105,J4,IF(K4=E105,K4,IF(L4=E105,L4,IF(M4=E105,M4,IF(N4=E105,N4,IF(O4=E105,O4,IF(P4=E105,P4,"ЛОЖЬ"))))))))</f>
        <v>16</v>
      </c>
    </row>
    <row r="80" spans="2:15" x14ac:dyDescent="0.2">
      <c r="N80" s="9" t="e">
        <f ca="1">CELL("столбец",IF(Q4=E105,Q4,))</f>
        <v>#VALUE!</v>
      </c>
    </row>
    <row r="82" spans="2:15" x14ac:dyDescent="0.2">
      <c r="D82" s="1"/>
      <c r="E82" s="1" t="s">
        <v>21</v>
      </c>
      <c r="F82" s="1" t="s">
        <v>22</v>
      </c>
      <c r="G82" s="1" t="s">
        <v>23</v>
      </c>
      <c r="K82" t="s">
        <v>24</v>
      </c>
      <c r="N82" t="s">
        <v>25</v>
      </c>
      <c r="O82" t="s">
        <v>26</v>
      </c>
    </row>
    <row r="83" spans="2:15" x14ac:dyDescent="0.2">
      <c r="B83" t="s">
        <v>34</v>
      </c>
      <c r="D83" s="5"/>
      <c r="E83" s="6" t="str">
        <f>E105</f>
        <v>М42</v>
      </c>
      <c r="F83" s="6">
        <f>F105</f>
        <v>160</v>
      </c>
      <c r="G83" s="7">
        <f ca="1">INDIRECT(K83,TRUE)/1000</f>
        <v>2.4239999999999999</v>
      </c>
      <c r="H83" s="8"/>
      <c r="K83" s="9" t="str">
        <f ca="1">ADDRESS(O83,IF(TRUE=ISNUMBER(N83),N83,IF(TRUE=ISNUMBER(N84),N84,IF(TRUE=ISNUMBER(N85),N85))))</f>
        <v>$P$40</v>
      </c>
      <c r="N83" s="9" t="e">
        <f ca="1">CELL("столбец",IF(C4=E105,C4,IF(D4=E105,D4,IF(E4=E105,E4,IF(F4=E105,F4,IF(G4=E105,G4,IF(H4=E105,H4,IF(I4=E105,I4,ЕСЛИ))))))))</f>
        <v>#NAME?</v>
      </c>
      <c r="O83" s="9">
        <f ca="1">CELL("строка",IF(B40=F105,B40,IF(B41=F105,B41,IF(B42=F105,B42,IF(B43=F105,B43,IF(B44=F105,B44,IF(B45=F105,B45,IF(B46=F105,B46,))))))))</f>
        <v>40</v>
      </c>
    </row>
    <row r="84" spans="2:15" x14ac:dyDescent="0.2">
      <c r="D84" s="191" t="s">
        <v>28</v>
      </c>
      <c r="E84" s="191"/>
      <c r="F84" s="191"/>
      <c r="G84" s="192" t="s">
        <v>29</v>
      </c>
      <c r="H84" s="192"/>
      <c r="N84" s="9">
        <f ca="1">CELL("столбец",IF(J4=E105,J4,IF(K4=E105,K4,IF(L4=E105,L4,IF(M4=E105,M4,IF(N4=E105,N4,IF(O4=E105,O4,IF(P4=E105,P4,"ЛОЖЬ"))))))))</f>
        <v>16</v>
      </c>
    </row>
    <row r="85" spans="2:15" x14ac:dyDescent="0.2">
      <c r="N85" s="9" t="e">
        <f ca="1">CELL("столбец",IF(Q4=E105,Q4,))</f>
        <v>#VALUE!</v>
      </c>
    </row>
    <row r="87" spans="2:15" x14ac:dyDescent="0.2">
      <c r="D87" s="1"/>
      <c r="E87" s="1" t="s">
        <v>21</v>
      </c>
      <c r="F87" s="1" t="s">
        <v>22</v>
      </c>
      <c r="G87" s="1" t="s">
        <v>23</v>
      </c>
      <c r="K87" t="s">
        <v>24</v>
      </c>
      <c r="N87" t="s">
        <v>25</v>
      </c>
      <c r="O87" t="s">
        <v>26</v>
      </c>
    </row>
    <row r="88" spans="2:15" x14ac:dyDescent="0.2">
      <c r="B88" t="s">
        <v>35</v>
      </c>
      <c r="D88" s="5"/>
      <c r="E88" s="6" t="str">
        <f>E105</f>
        <v>М42</v>
      </c>
      <c r="F88" s="6">
        <f>F105</f>
        <v>160</v>
      </c>
      <c r="G88" s="7" t="e">
        <f ca="1">INDIRECT(K88,TRUE)/1000</f>
        <v>#VALUE!</v>
      </c>
      <c r="H88" s="8"/>
      <c r="K88" s="9" t="e">
        <f ca="1">ADDRESS(O88,IF(TRUE=ISNUMBER(N88),N88,IF(TRUE=ISNUMBER(N89),N89,IF(TRUE=ISNUMBER(N90),N90))))</f>
        <v>#VALUE!</v>
      </c>
      <c r="N88" s="9" t="e">
        <f ca="1">CELL("столбец",IF(C4=E105,C4,IF(D4=E105,D4,IF(E4=E105,E4,IF(F4=E105,F4,IF(G4=E105,G4,IF(H4=E105,H4,IF(I4=E105,I4,ЕСЛИ))))))))</f>
        <v>#NAME?</v>
      </c>
      <c r="O88" s="9" t="e">
        <f ca="1">CELL("строка",IF(B47=F105,B47,IF(B48=F105,B48,IF(B49=F105,B49,))))</f>
        <v>#VALUE!</v>
      </c>
    </row>
    <row r="89" spans="2:15" x14ac:dyDescent="0.2">
      <c r="D89" s="191" t="s">
        <v>28</v>
      </c>
      <c r="E89" s="191"/>
      <c r="F89" s="191"/>
      <c r="G89" s="192" t="s">
        <v>29</v>
      </c>
      <c r="H89" s="192"/>
      <c r="N89" s="9">
        <f ca="1">CELL("столбец",IF(J4=E105,J4,IF(K4=E105,K4,IF(L4=E105,L4,IF(M4=E105,M4,IF(N4=E105,N4,IF(O4=E105,O4,IF(P4=E105,P4,"ЛОЖЬ"))))))))</f>
        <v>16</v>
      </c>
    </row>
    <row r="90" spans="2:15" x14ac:dyDescent="0.2">
      <c r="N90" s="9" t="e">
        <f ca="1">CELL("столбец",IF(Q4=E105,Q4,))</f>
        <v>#VALUE!</v>
      </c>
    </row>
    <row r="102" spans="4:9" ht="13.5" thickBot="1" x14ac:dyDescent="0.25"/>
    <row r="103" spans="4:9" x14ac:dyDescent="0.2">
      <c r="D103" s="11"/>
      <c r="E103" s="12"/>
      <c r="F103" s="12"/>
      <c r="G103" s="12"/>
      <c r="H103" s="12"/>
      <c r="I103" s="13"/>
    </row>
    <row r="104" spans="4:9" x14ac:dyDescent="0.2">
      <c r="D104" s="14" t="s">
        <v>36</v>
      </c>
      <c r="E104" s="15" t="s">
        <v>21</v>
      </c>
      <c r="F104" s="15" t="s">
        <v>22</v>
      </c>
      <c r="G104" s="15" t="s">
        <v>23</v>
      </c>
      <c r="H104" s="16" t="s">
        <v>37</v>
      </c>
      <c r="I104" s="17"/>
    </row>
    <row r="105" spans="4:9" x14ac:dyDescent="0.2">
      <c r="D105" s="18">
        <f>Лист1!$B$15</f>
        <v>75</v>
      </c>
      <c r="E105" s="19" t="str">
        <f>Лист1!$C$15</f>
        <v>М42</v>
      </c>
      <c r="F105" s="19">
        <f>Лист1!$D$15</f>
        <v>160</v>
      </c>
      <c r="G105" s="20">
        <f ca="1">IF(TRUE=ISNUMBER(G58),G58,IF(TRUE=ISNUMBER(G63),G63,IF(TRUE=ISNUMBER(G68),G68,IF(TRUE=ISNUMBER(G73),G73,IF(TRUE=ISNUMBER(G78),G78,IF(TRUE=ISNUMBER(G83),G83,IF(TRUE=ISNUMBER(G88),G88,)))))))</f>
        <v>2.4239999999999999</v>
      </c>
      <c r="H105" s="21">
        <f ca="1">D105*G105</f>
        <v>181.79999999999998</v>
      </c>
      <c r="I105" s="17"/>
    </row>
    <row r="106" spans="4:9" x14ac:dyDescent="0.2">
      <c r="D106" s="14" t="s">
        <v>28</v>
      </c>
      <c r="E106" s="15"/>
      <c r="F106" s="15"/>
      <c r="G106" s="34" t="s">
        <v>29</v>
      </c>
      <c r="H106" s="34"/>
      <c r="I106" s="17"/>
    </row>
    <row r="107" spans="4:9" x14ac:dyDescent="0.2">
      <c r="D107" s="22"/>
      <c r="E107" s="16"/>
      <c r="F107" s="16"/>
      <c r="G107" s="16"/>
      <c r="H107" s="16"/>
      <c r="I107" s="17"/>
    </row>
    <row r="108" spans="4:9" x14ac:dyDescent="0.2">
      <c r="D108" s="14" t="s">
        <v>38</v>
      </c>
      <c r="E108" s="15" t="s">
        <v>21</v>
      </c>
      <c r="F108" s="15" t="s">
        <v>22</v>
      </c>
      <c r="G108" s="15" t="s">
        <v>39</v>
      </c>
      <c r="H108" s="16"/>
      <c r="I108" s="17"/>
    </row>
    <row r="109" spans="4:9" x14ac:dyDescent="0.2">
      <c r="D109" s="23">
        <f>Лист1!$B$19</f>
        <v>1</v>
      </c>
      <c r="E109" s="24" t="str">
        <f>E105</f>
        <v>М42</v>
      </c>
      <c r="F109" s="24">
        <f>F105</f>
        <v>160</v>
      </c>
      <c r="G109" s="25">
        <f ca="1">D109/IF(TRUE=ISNUMBER(G58),G58,IF(TRUE=ISNUMBER(G63),G63,IF(TRUE=ISNUMBER(G68),G68,IF(TRUE=ISNUMBER(G73),G73,IF(TRUE=ISNUMBER(G78),G78,IF(TRUE=ISNUMBER(G83),G83,IF(TRUE=ISNUMBER(G88),G88,)))))))</f>
        <v>0.41254125412541254</v>
      </c>
      <c r="H109" s="26"/>
      <c r="I109" s="17"/>
    </row>
    <row r="110" spans="4:9" ht="13.5" thickBot="1" x14ac:dyDescent="0.25">
      <c r="D110" s="27" t="s">
        <v>40</v>
      </c>
      <c r="E110" s="28"/>
      <c r="F110" s="28"/>
      <c r="G110" s="190" t="s">
        <v>29</v>
      </c>
      <c r="H110" s="190"/>
      <c r="I110" s="29"/>
    </row>
  </sheetData>
  <sheetCalcPr fullCalcOnLoad="1"/>
  <sheetProtection password="E81D" sheet="1" objects="1" scenarios="1"/>
  <mergeCells count="17">
    <mergeCell ref="G79:H79"/>
    <mergeCell ref="C3:Q3"/>
    <mergeCell ref="A5:A49"/>
    <mergeCell ref="D59:F59"/>
    <mergeCell ref="G59:H59"/>
    <mergeCell ref="D64:F64"/>
    <mergeCell ref="G64:H64"/>
    <mergeCell ref="G110:H110"/>
    <mergeCell ref="D84:F84"/>
    <mergeCell ref="G84:H84"/>
    <mergeCell ref="D89:F89"/>
    <mergeCell ref="G89:H89"/>
    <mergeCell ref="D69:F69"/>
    <mergeCell ref="G69:H69"/>
    <mergeCell ref="D74:F74"/>
    <mergeCell ref="G74:H74"/>
    <mergeCell ref="D79:F79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opLeftCell="C1" workbookViewId="0">
      <selection activeCell="G106" sqref="G106"/>
    </sheetView>
  </sheetViews>
  <sheetFormatPr defaultRowHeight="12.75" x14ac:dyDescent="0.2"/>
  <cols>
    <col min="3" max="6" width="11.42578125" customWidth="1"/>
  </cols>
  <sheetData>
    <row r="1" spans="1:17" ht="15.75" x14ac:dyDescent="0.25">
      <c r="A1" s="30" t="s">
        <v>0</v>
      </c>
      <c r="G1" t="s">
        <v>2</v>
      </c>
    </row>
    <row r="3" spans="1:17" ht="18" x14ac:dyDescent="0.25">
      <c r="C3" s="193" t="s">
        <v>3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17" x14ac:dyDescent="0.2">
      <c r="C4" s="2" t="s">
        <v>20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</row>
    <row r="5" spans="1:17" x14ac:dyDescent="0.2">
      <c r="A5" s="194" t="s">
        <v>19</v>
      </c>
      <c r="B5">
        <v>8</v>
      </c>
      <c r="C5" s="2" t="s">
        <v>20</v>
      </c>
      <c r="D5" s="2">
        <v>7.7320000000000002</v>
      </c>
      <c r="E5" s="2" t="s">
        <v>20</v>
      </c>
      <c r="F5" s="2" t="s">
        <v>20</v>
      </c>
      <c r="G5" s="2" t="s">
        <v>20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20</v>
      </c>
      <c r="M5" s="3" t="s">
        <v>20</v>
      </c>
      <c r="N5" s="3" t="s">
        <v>20</v>
      </c>
      <c r="O5" s="3" t="s">
        <v>20</v>
      </c>
      <c r="P5" s="3" t="s">
        <v>20</v>
      </c>
      <c r="Q5" s="3" t="s">
        <v>20</v>
      </c>
    </row>
    <row r="6" spans="1:17" x14ac:dyDescent="0.2">
      <c r="A6" s="195"/>
      <c r="B6">
        <v>10</v>
      </c>
      <c r="C6" s="2" t="s">
        <v>20</v>
      </c>
      <c r="D6" s="1">
        <v>8.4580000000000002</v>
      </c>
      <c r="E6" s="1">
        <v>13.57</v>
      </c>
      <c r="F6" s="2" t="s">
        <v>20</v>
      </c>
      <c r="G6" s="2" t="s">
        <v>20</v>
      </c>
      <c r="H6" s="2" t="s">
        <v>20</v>
      </c>
      <c r="I6" s="2" t="s">
        <v>20</v>
      </c>
      <c r="J6" s="2" t="s">
        <v>20</v>
      </c>
      <c r="K6" s="2" t="s">
        <v>20</v>
      </c>
      <c r="L6" s="2" t="s">
        <v>20</v>
      </c>
      <c r="M6" s="3" t="s">
        <v>20</v>
      </c>
      <c r="N6" s="3" t="s">
        <v>20</v>
      </c>
      <c r="O6" s="3" t="s">
        <v>20</v>
      </c>
      <c r="P6" s="3" t="s">
        <v>20</v>
      </c>
      <c r="Q6" s="3" t="s">
        <v>20</v>
      </c>
    </row>
    <row r="7" spans="1:17" x14ac:dyDescent="0.2">
      <c r="A7" s="195"/>
      <c r="B7">
        <v>12</v>
      </c>
      <c r="C7" s="2" t="s">
        <v>20</v>
      </c>
      <c r="D7" s="1">
        <v>9.1839999999999993</v>
      </c>
      <c r="E7" s="1">
        <v>14.71</v>
      </c>
      <c r="F7" s="2" t="s">
        <v>20</v>
      </c>
      <c r="G7" s="2" t="s">
        <v>20</v>
      </c>
      <c r="H7" s="2" t="s">
        <v>20</v>
      </c>
      <c r="I7" s="2" t="s">
        <v>20</v>
      </c>
      <c r="J7" s="2" t="s">
        <v>20</v>
      </c>
      <c r="K7" s="2" t="s">
        <v>20</v>
      </c>
      <c r="L7" s="2" t="s">
        <v>20</v>
      </c>
      <c r="M7" s="3" t="s">
        <v>20</v>
      </c>
      <c r="N7" s="3" t="s">
        <v>20</v>
      </c>
      <c r="O7" s="3" t="s">
        <v>20</v>
      </c>
      <c r="P7" s="3" t="s">
        <v>20</v>
      </c>
      <c r="Q7" s="3" t="s">
        <v>20</v>
      </c>
    </row>
    <row r="8" spans="1:17" x14ac:dyDescent="0.2">
      <c r="A8" s="195"/>
      <c r="B8">
        <v>14</v>
      </c>
      <c r="C8" s="2" t="s">
        <v>20</v>
      </c>
      <c r="D8" s="1">
        <v>9.91</v>
      </c>
      <c r="E8" s="1">
        <v>15.85</v>
      </c>
      <c r="F8" s="1">
        <v>25.09</v>
      </c>
      <c r="G8" s="2" t="s">
        <v>20</v>
      </c>
      <c r="H8" s="2" t="s">
        <v>20</v>
      </c>
      <c r="I8" s="2" t="s">
        <v>20</v>
      </c>
      <c r="J8" s="2" t="s">
        <v>20</v>
      </c>
      <c r="K8" s="2" t="s">
        <v>20</v>
      </c>
      <c r="L8" s="2" t="s">
        <v>20</v>
      </c>
      <c r="M8" s="3" t="s">
        <v>20</v>
      </c>
      <c r="N8" s="3" t="s">
        <v>20</v>
      </c>
      <c r="O8" s="3" t="s">
        <v>20</v>
      </c>
      <c r="P8" s="3" t="s">
        <v>20</v>
      </c>
      <c r="Q8" s="3" t="s">
        <v>20</v>
      </c>
    </row>
    <row r="9" spans="1:17" x14ac:dyDescent="0.2">
      <c r="A9" s="195"/>
      <c r="B9">
        <v>16</v>
      </c>
      <c r="C9" s="2" t="s">
        <v>20</v>
      </c>
      <c r="D9" s="1">
        <v>10.64</v>
      </c>
      <c r="E9" s="1">
        <v>16.989999999999998</v>
      </c>
      <c r="F9" s="1">
        <v>26.73</v>
      </c>
      <c r="G9" s="1">
        <v>35.04</v>
      </c>
      <c r="H9" s="2" t="s">
        <v>20</v>
      </c>
      <c r="I9" s="2" t="s">
        <v>20</v>
      </c>
      <c r="J9" s="2" t="s">
        <v>20</v>
      </c>
      <c r="K9" s="2" t="s">
        <v>20</v>
      </c>
      <c r="L9" s="2" t="s">
        <v>20</v>
      </c>
      <c r="M9" s="3" t="s">
        <v>20</v>
      </c>
      <c r="N9" s="3" t="s">
        <v>20</v>
      </c>
      <c r="O9" s="3" t="s">
        <v>20</v>
      </c>
      <c r="P9" s="3" t="s">
        <v>20</v>
      </c>
      <c r="Q9" s="3" t="s">
        <v>20</v>
      </c>
    </row>
    <row r="10" spans="1:17" x14ac:dyDescent="0.2">
      <c r="A10" s="195"/>
      <c r="B10">
        <v>18</v>
      </c>
      <c r="C10" s="2" t="s">
        <v>20</v>
      </c>
      <c r="D10" s="1">
        <v>11.36</v>
      </c>
      <c r="E10" s="1">
        <v>18.12</v>
      </c>
      <c r="F10" s="1">
        <v>28.37</v>
      </c>
      <c r="G10" s="1">
        <v>37.28</v>
      </c>
      <c r="H10" s="1">
        <v>55.8</v>
      </c>
      <c r="I10" s="2" t="s">
        <v>20</v>
      </c>
      <c r="J10" s="2" t="s">
        <v>20</v>
      </c>
      <c r="K10" s="2" t="s">
        <v>20</v>
      </c>
      <c r="L10" s="2" t="s">
        <v>20</v>
      </c>
      <c r="M10" s="3" t="s">
        <v>20</v>
      </c>
      <c r="N10" s="3" t="s">
        <v>20</v>
      </c>
      <c r="O10" s="3" t="s">
        <v>20</v>
      </c>
      <c r="P10" s="3" t="s">
        <v>20</v>
      </c>
      <c r="Q10" s="3" t="s">
        <v>20</v>
      </c>
    </row>
    <row r="11" spans="1:17" x14ac:dyDescent="0.2">
      <c r="A11" s="195"/>
      <c r="B11">
        <v>20</v>
      </c>
      <c r="C11" s="2" t="s">
        <v>20</v>
      </c>
      <c r="D11" s="1">
        <v>12.09</v>
      </c>
      <c r="E11" s="1">
        <v>19.260000000000002</v>
      </c>
      <c r="F11" s="1">
        <v>30.04</v>
      </c>
      <c r="G11" s="1">
        <v>39.520000000000003</v>
      </c>
      <c r="H11" s="1">
        <v>58.75</v>
      </c>
      <c r="I11" s="1">
        <v>75.63</v>
      </c>
      <c r="J11" s="2" t="s">
        <v>20</v>
      </c>
      <c r="K11" s="2" t="s">
        <v>20</v>
      </c>
      <c r="L11" s="2" t="s">
        <v>20</v>
      </c>
      <c r="M11" s="3" t="s">
        <v>20</v>
      </c>
      <c r="N11" s="3" t="s">
        <v>20</v>
      </c>
      <c r="O11" s="3" t="s">
        <v>20</v>
      </c>
      <c r="P11" s="3" t="s">
        <v>20</v>
      </c>
      <c r="Q11" s="3" t="s">
        <v>20</v>
      </c>
    </row>
    <row r="12" spans="1:17" x14ac:dyDescent="0.2">
      <c r="A12" s="195"/>
      <c r="B12">
        <v>22</v>
      </c>
      <c r="C12" s="2" t="s">
        <v>20</v>
      </c>
      <c r="D12" s="1">
        <v>12.81</v>
      </c>
      <c r="E12" s="1">
        <v>20.399999999999999</v>
      </c>
      <c r="F12" s="1">
        <v>31.65</v>
      </c>
      <c r="G12" s="1">
        <v>41.76</v>
      </c>
      <c r="H12" s="1">
        <v>61.7</v>
      </c>
      <c r="I12" s="1">
        <v>79.39</v>
      </c>
      <c r="J12" s="2" t="s">
        <v>20</v>
      </c>
      <c r="K12" s="2" t="s">
        <v>20</v>
      </c>
      <c r="L12" s="2" t="s">
        <v>20</v>
      </c>
      <c r="M12" s="3" t="s">
        <v>20</v>
      </c>
      <c r="N12" s="3" t="s">
        <v>20</v>
      </c>
      <c r="O12" s="3" t="s">
        <v>20</v>
      </c>
      <c r="P12" s="3" t="s">
        <v>20</v>
      </c>
      <c r="Q12" s="3" t="s">
        <v>20</v>
      </c>
    </row>
    <row r="13" spans="1:17" x14ac:dyDescent="0.2">
      <c r="A13" s="195"/>
      <c r="B13">
        <v>25</v>
      </c>
      <c r="C13" s="2" t="s">
        <v>20</v>
      </c>
      <c r="D13" s="1">
        <v>13.9</v>
      </c>
      <c r="E13" s="1">
        <v>22.11</v>
      </c>
      <c r="F13" s="1">
        <v>34.11</v>
      </c>
      <c r="G13" s="1">
        <v>45.11</v>
      </c>
      <c r="H13" s="1">
        <v>66.12</v>
      </c>
      <c r="I13" s="1">
        <v>84.95</v>
      </c>
      <c r="J13" s="1">
        <v>111.5</v>
      </c>
      <c r="K13" s="2" t="s">
        <v>20</v>
      </c>
      <c r="L13" s="2" t="s">
        <v>20</v>
      </c>
      <c r="M13" s="3" t="s">
        <v>20</v>
      </c>
      <c r="N13" s="3" t="s">
        <v>20</v>
      </c>
      <c r="O13" s="3" t="s">
        <v>20</v>
      </c>
      <c r="P13" s="3" t="s">
        <v>20</v>
      </c>
      <c r="Q13" s="3" t="s">
        <v>20</v>
      </c>
    </row>
    <row r="14" spans="1:17" x14ac:dyDescent="0.2">
      <c r="A14" s="195"/>
      <c r="B14">
        <v>28</v>
      </c>
      <c r="C14" s="2" t="s">
        <v>20</v>
      </c>
      <c r="D14" s="1">
        <v>15.15</v>
      </c>
      <c r="E14" s="1">
        <v>23.81</v>
      </c>
      <c r="F14" s="1">
        <v>35.57</v>
      </c>
      <c r="G14" s="1">
        <v>48.47</v>
      </c>
      <c r="H14" s="1">
        <v>70.540000000000006</v>
      </c>
      <c r="I14" s="1">
        <v>90.51</v>
      </c>
      <c r="J14" s="1">
        <v>118.4</v>
      </c>
      <c r="K14" s="4">
        <v>188</v>
      </c>
      <c r="L14" s="2" t="s">
        <v>20</v>
      </c>
      <c r="M14" s="3" t="s">
        <v>20</v>
      </c>
      <c r="N14" s="3" t="s">
        <v>20</v>
      </c>
      <c r="O14" s="3" t="s">
        <v>20</v>
      </c>
      <c r="P14" s="3" t="s">
        <v>20</v>
      </c>
      <c r="Q14" s="3" t="s">
        <v>20</v>
      </c>
    </row>
    <row r="15" spans="1:17" x14ac:dyDescent="0.2">
      <c r="A15" s="195"/>
      <c r="B15">
        <v>30</v>
      </c>
      <c r="C15" s="2" t="s">
        <v>20</v>
      </c>
      <c r="D15" s="1">
        <v>15.94</v>
      </c>
      <c r="E15" s="1">
        <v>24.95</v>
      </c>
      <c r="F15" s="1">
        <v>38.21</v>
      </c>
      <c r="G15" s="1">
        <v>50.71</v>
      </c>
      <c r="H15" s="1">
        <v>73.489999999999995</v>
      </c>
      <c r="I15" s="1">
        <v>94.21</v>
      </c>
      <c r="J15" s="1">
        <v>123</v>
      </c>
      <c r="K15" s="1">
        <v>156.5</v>
      </c>
      <c r="L15" s="2" t="s">
        <v>20</v>
      </c>
      <c r="M15" s="3" t="s">
        <v>20</v>
      </c>
      <c r="N15" s="3" t="s">
        <v>20</v>
      </c>
      <c r="O15" s="3" t="s">
        <v>20</v>
      </c>
      <c r="P15" s="3" t="s">
        <v>20</v>
      </c>
      <c r="Q15" s="3" t="s">
        <v>20</v>
      </c>
    </row>
    <row r="16" spans="1:17" x14ac:dyDescent="0.2">
      <c r="A16" s="195"/>
      <c r="B16">
        <v>32</v>
      </c>
      <c r="C16" s="2" t="s">
        <v>20</v>
      </c>
      <c r="D16" s="1">
        <v>16.72</v>
      </c>
      <c r="E16" s="1">
        <v>26.32</v>
      </c>
      <c r="F16" s="1">
        <v>39.85</v>
      </c>
      <c r="G16" s="1">
        <v>52.95</v>
      </c>
      <c r="H16" s="1">
        <v>76.44</v>
      </c>
      <c r="I16" s="1">
        <v>97.92</v>
      </c>
      <c r="J16" s="1">
        <v>127.6</v>
      </c>
      <c r="K16" s="1">
        <v>162.1</v>
      </c>
      <c r="L16" s="1">
        <v>195.6</v>
      </c>
      <c r="M16" s="3" t="s">
        <v>20</v>
      </c>
      <c r="N16" s="3" t="s">
        <v>20</v>
      </c>
      <c r="O16" s="3" t="s">
        <v>20</v>
      </c>
      <c r="P16" s="3" t="s">
        <v>20</v>
      </c>
      <c r="Q16" s="3" t="s">
        <v>20</v>
      </c>
    </row>
    <row r="17" spans="1:17" x14ac:dyDescent="0.2">
      <c r="A17" s="195"/>
      <c r="B17">
        <v>35</v>
      </c>
      <c r="C17" s="2" t="s">
        <v>20</v>
      </c>
      <c r="D17" s="1">
        <v>17.91</v>
      </c>
      <c r="E17" s="1">
        <v>28.17</v>
      </c>
      <c r="F17" s="1">
        <v>42.59</v>
      </c>
      <c r="G17" s="1">
        <v>56.3</v>
      </c>
      <c r="H17" s="1">
        <v>80.86</v>
      </c>
      <c r="I17" s="1">
        <v>103.5</v>
      </c>
      <c r="J17" s="1">
        <v>134.6</v>
      </c>
      <c r="K17" s="1">
        <v>170.5</v>
      </c>
      <c r="L17" s="1">
        <v>205.6</v>
      </c>
      <c r="M17" s="1">
        <v>279</v>
      </c>
      <c r="N17" s="3" t="s">
        <v>20</v>
      </c>
      <c r="O17" s="3" t="s">
        <v>20</v>
      </c>
      <c r="P17" s="3" t="s">
        <v>20</v>
      </c>
      <c r="Q17" s="3" t="s">
        <v>20</v>
      </c>
    </row>
    <row r="18" spans="1:17" x14ac:dyDescent="0.2">
      <c r="A18" s="195"/>
      <c r="B18">
        <v>38</v>
      </c>
      <c r="C18" s="2" t="s">
        <v>20</v>
      </c>
      <c r="D18" s="1">
        <v>19.09</v>
      </c>
      <c r="E18" s="1">
        <v>30.02</v>
      </c>
      <c r="F18" s="1">
        <v>45.26</v>
      </c>
      <c r="G18" s="1">
        <v>50.66</v>
      </c>
      <c r="H18" s="1">
        <v>85.28</v>
      </c>
      <c r="I18" s="1">
        <v>109</v>
      </c>
      <c r="J18" s="1">
        <v>141.5</v>
      </c>
      <c r="K18" s="1">
        <v>178.9</v>
      </c>
      <c r="L18" s="1">
        <v>215.6</v>
      </c>
      <c r="M18" s="1">
        <v>291.7</v>
      </c>
      <c r="N18" s="3" t="s">
        <v>20</v>
      </c>
      <c r="O18" s="3" t="s">
        <v>20</v>
      </c>
      <c r="P18" s="3" t="s">
        <v>20</v>
      </c>
      <c r="Q18" s="3" t="s">
        <v>20</v>
      </c>
    </row>
    <row r="19" spans="1:17" x14ac:dyDescent="0.2">
      <c r="A19" s="195"/>
      <c r="B19">
        <v>40</v>
      </c>
      <c r="C19" s="2" t="s">
        <v>20</v>
      </c>
      <c r="D19" s="1">
        <v>19.88</v>
      </c>
      <c r="E19" s="1">
        <v>31.25</v>
      </c>
      <c r="F19" s="1">
        <v>47.03</v>
      </c>
      <c r="G19" s="1">
        <v>64.56</v>
      </c>
      <c r="H19" s="1">
        <v>88.23</v>
      </c>
      <c r="I19" s="1">
        <v>112.7</v>
      </c>
      <c r="J19" s="1">
        <v>146.1</v>
      </c>
      <c r="K19" s="1">
        <v>184.5</v>
      </c>
      <c r="L19" s="1">
        <v>222.2</v>
      </c>
      <c r="M19" s="1">
        <v>300.2</v>
      </c>
      <c r="N19" s="1">
        <v>400.7</v>
      </c>
      <c r="O19" s="3" t="s">
        <v>20</v>
      </c>
      <c r="P19" s="3" t="s">
        <v>20</v>
      </c>
      <c r="Q19" s="3" t="s">
        <v>20</v>
      </c>
    </row>
    <row r="20" spans="1:17" x14ac:dyDescent="0.2">
      <c r="A20" s="195"/>
      <c r="B20">
        <v>45</v>
      </c>
      <c r="C20" s="2" t="s">
        <v>20</v>
      </c>
      <c r="D20" s="1">
        <v>21.86</v>
      </c>
      <c r="E20" s="1">
        <v>34.340000000000003</v>
      </c>
      <c r="F20" s="1">
        <v>51.48</v>
      </c>
      <c r="G20" s="1">
        <v>70.599999999999994</v>
      </c>
      <c r="H20" s="1">
        <v>96.26</v>
      </c>
      <c r="I20" s="1">
        <v>122</v>
      </c>
      <c r="J20" s="1">
        <v>157.69999999999999</v>
      </c>
      <c r="K20" s="1">
        <v>198.5</v>
      </c>
      <c r="L20" s="1">
        <v>238.8</v>
      </c>
      <c r="M20" s="1">
        <v>321.3</v>
      </c>
      <c r="N20" s="1">
        <v>426.8</v>
      </c>
      <c r="O20" s="3" t="s">
        <v>20</v>
      </c>
      <c r="P20" s="3" t="s">
        <v>20</v>
      </c>
      <c r="Q20" s="3" t="s">
        <v>20</v>
      </c>
    </row>
    <row r="21" spans="1:17" x14ac:dyDescent="0.2">
      <c r="A21" s="195"/>
      <c r="B21">
        <v>50</v>
      </c>
      <c r="C21" s="2" t="s">
        <v>20</v>
      </c>
      <c r="D21" s="1">
        <v>23.83</v>
      </c>
      <c r="E21" s="1">
        <v>37.42</v>
      </c>
      <c r="F21" s="1">
        <v>55.92</v>
      </c>
      <c r="G21" s="1">
        <v>76.63</v>
      </c>
      <c r="H21" s="1">
        <v>104.2</v>
      </c>
      <c r="I21" s="1">
        <v>132.19999999999999</v>
      </c>
      <c r="J21" s="1">
        <v>169.2</v>
      </c>
      <c r="K21" s="1">
        <v>212.6</v>
      </c>
      <c r="L21" s="1">
        <v>255.4</v>
      </c>
      <c r="M21" s="1">
        <v>342.5</v>
      </c>
      <c r="N21" s="1">
        <v>452.8</v>
      </c>
      <c r="O21" s="1">
        <v>712.6</v>
      </c>
      <c r="P21" s="3" t="s">
        <v>20</v>
      </c>
      <c r="Q21" s="3" t="s">
        <v>20</v>
      </c>
    </row>
    <row r="22" spans="1:17" x14ac:dyDescent="0.2">
      <c r="A22" s="195"/>
      <c r="B22">
        <v>55</v>
      </c>
      <c r="C22" s="2" t="s">
        <v>20</v>
      </c>
      <c r="D22" s="1">
        <v>25.81</v>
      </c>
      <c r="E22" s="1">
        <v>40.51</v>
      </c>
      <c r="F22" s="1">
        <v>60.36</v>
      </c>
      <c r="G22" s="1">
        <v>82.7</v>
      </c>
      <c r="H22" s="1">
        <v>112.1</v>
      </c>
      <c r="I22" s="1">
        <v>142.19999999999999</v>
      </c>
      <c r="J22" s="1">
        <v>181.9</v>
      </c>
      <c r="K22" s="1">
        <v>226.9</v>
      </c>
      <c r="L22" s="1">
        <v>272</v>
      </c>
      <c r="M22" s="1">
        <v>363.7</v>
      </c>
      <c r="N22" s="1">
        <v>478.9</v>
      </c>
      <c r="O22" s="1">
        <v>750.3</v>
      </c>
      <c r="P22" s="1">
        <v>1124</v>
      </c>
      <c r="Q22" s="3" t="s">
        <v>20</v>
      </c>
    </row>
    <row r="23" spans="1:17" x14ac:dyDescent="0.2">
      <c r="A23" s="195"/>
      <c r="B23">
        <v>60</v>
      </c>
      <c r="C23" s="2" t="s">
        <v>20</v>
      </c>
      <c r="D23" s="1">
        <v>27.78</v>
      </c>
      <c r="E23" s="1">
        <v>43.59</v>
      </c>
      <c r="F23" s="1">
        <v>64.8</v>
      </c>
      <c r="G23" s="1">
        <v>88.74</v>
      </c>
      <c r="H23" s="1">
        <v>120</v>
      </c>
      <c r="I23" s="1">
        <v>152.19999999999999</v>
      </c>
      <c r="J23" s="1">
        <v>194.3</v>
      </c>
      <c r="K23" s="1">
        <v>242.6</v>
      </c>
      <c r="L23" s="1">
        <v>288.60000000000002</v>
      </c>
      <c r="M23" s="1">
        <v>384.9</v>
      </c>
      <c r="N23" s="1">
        <v>504.9</v>
      </c>
      <c r="O23" s="1">
        <v>787.9</v>
      </c>
      <c r="P23" s="1">
        <v>1175</v>
      </c>
      <c r="Q23" s="3" t="s">
        <v>20</v>
      </c>
    </row>
    <row r="24" spans="1:17" x14ac:dyDescent="0.2">
      <c r="A24" s="195"/>
      <c r="B24">
        <v>65</v>
      </c>
      <c r="C24" s="2" t="s">
        <v>20</v>
      </c>
      <c r="D24" s="1">
        <v>29.76</v>
      </c>
      <c r="E24" s="1">
        <v>46.68</v>
      </c>
      <c r="F24" s="1">
        <v>69.25</v>
      </c>
      <c r="G24" s="1">
        <v>94.79</v>
      </c>
      <c r="H24" s="1">
        <v>127.8</v>
      </c>
      <c r="I24" s="1">
        <v>162.19999999999999</v>
      </c>
      <c r="J24" s="1">
        <v>206.6</v>
      </c>
      <c r="K24" s="1">
        <v>257.5</v>
      </c>
      <c r="L24" s="1">
        <v>307.39999999999998</v>
      </c>
      <c r="M24" s="1">
        <v>406</v>
      </c>
      <c r="N24" s="1">
        <v>531</v>
      </c>
      <c r="O24" s="1">
        <v>825.5</v>
      </c>
      <c r="P24" s="1">
        <v>1226</v>
      </c>
      <c r="Q24" s="1">
        <v>1729</v>
      </c>
    </row>
    <row r="25" spans="1:17" x14ac:dyDescent="0.2">
      <c r="A25" s="195"/>
      <c r="B25">
        <v>70</v>
      </c>
      <c r="C25" s="2" t="s">
        <v>20</v>
      </c>
      <c r="D25" s="1">
        <v>31.73</v>
      </c>
      <c r="E25" s="1">
        <v>49.76</v>
      </c>
      <c r="F25" s="1">
        <v>73.69</v>
      </c>
      <c r="G25" s="1">
        <v>100.8</v>
      </c>
      <c r="H25" s="1">
        <v>135.80000000000001</v>
      </c>
      <c r="I25" s="1">
        <v>172.2</v>
      </c>
      <c r="J25" s="1">
        <v>218.9</v>
      </c>
      <c r="K25" s="1">
        <v>272.39999999999998</v>
      </c>
      <c r="L25" s="1">
        <v>325.2</v>
      </c>
      <c r="M25" s="1">
        <v>429.5</v>
      </c>
      <c r="N25" s="1">
        <v>557</v>
      </c>
      <c r="O25" s="1">
        <v>863.2</v>
      </c>
      <c r="P25" s="1">
        <v>1278</v>
      </c>
      <c r="Q25" s="1">
        <v>1796</v>
      </c>
    </row>
    <row r="26" spans="1:17" x14ac:dyDescent="0.2">
      <c r="A26" s="195"/>
      <c r="B26">
        <v>75</v>
      </c>
      <c r="C26" s="2" t="s">
        <v>20</v>
      </c>
      <c r="D26" s="1">
        <v>33.71</v>
      </c>
      <c r="E26" s="1">
        <v>52.85</v>
      </c>
      <c r="F26" s="1">
        <v>78.13</v>
      </c>
      <c r="G26" s="1">
        <v>106.9</v>
      </c>
      <c r="H26" s="1">
        <v>143.69999999999999</v>
      </c>
      <c r="I26" s="1">
        <v>182.2</v>
      </c>
      <c r="J26" s="1">
        <v>231.3</v>
      </c>
      <c r="K26" s="1">
        <v>287.39999999999998</v>
      </c>
      <c r="L26" s="1">
        <v>342.9</v>
      </c>
      <c r="M26" s="1">
        <v>452</v>
      </c>
      <c r="N26" s="1">
        <v>585.6</v>
      </c>
      <c r="O26" s="1">
        <v>900.8</v>
      </c>
      <c r="P26" s="1">
        <v>1329</v>
      </c>
      <c r="Q26" s="1">
        <v>1863</v>
      </c>
    </row>
    <row r="27" spans="1:17" x14ac:dyDescent="0.2">
      <c r="A27" s="195"/>
      <c r="B27">
        <v>80</v>
      </c>
      <c r="C27" s="2" t="s">
        <v>20</v>
      </c>
      <c r="D27" s="1">
        <v>35.68</v>
      </c>
      <c r="E27" s="1">
        <v>55.93</v>
      </c>
      <c r="F27" s="1">
        <v>82.57</v>
      </c>
      <c r="G27" s="1">
        <v>112.9</v>
      </c>
      <c r="H27" s="1">
        <v>151.6</v>
      </c>
      <c r="I27" s="1">
        <v>192.2</v>
      </c>
      <c r="J27" s="1">
        <v>243.6</v>
      </c>
      <c r="K27" s="1">
        <v>302.3</v>
      </c>
      <c r="L27" s="1">
        <v>360.7</v>
      </c>
      <c r="M27" s="1">
        <v>474.4</v>
      </c>
      <c r="N27" s="1">
        <v>613.4</v>
      </c>
      <c r="O27" s="1">
        <v>938.4</v>
      </c>
      <c r="P27" s="1">
        <v>1380</v>
      </c>
      <c r="Q27" s="1">
        <v>1930</v>
      </c>
    </row>
    <row r="28" spans="1:17" x14ac:dyDescent="0.2">
      <c r="A28" s="195"/>
      <c r="B28">
        <v>85</v>
      </c>
      <c r="C28" s="2" t="s">
        <v>20</v>
      </c>
      <c r="D28" s="1">
        <v>37.65</v>
      </c>
      <c r="E28" s="1">
        <v>56.02</v>
      </c>
      <c r="F28" s="1">
        <v>87.02</v>
      </c>
      <c r="G28" s="1">
        <v>119</v>
      </c>
      <c r="H28" s="1">
        <v>159.4</v>
      </c>
      <c r="I28" s="1">
        <v>202.2</v>
      </c>
      <c r="J28" s="1">
        <v>256</v>
      </c>
      <c r="K28" s="1">
        <v>317.2</v>
      </c>
      <c r="L28" s="1">
        <v>378.5</v>
      </c>
      <c r="M28" s="1">
        <v>496.9</v>
      </c>
      <c r="N28" s="1">
        <v>641.1</v>
      </c>
      <c r="O28" s="1">
        <v>976</v>
      </c>
      <c r="P28" s="1">
        <v>1432</v>
      </c>
      <c r="Q28" s="1">
        <v>1998</v>
      </c>
    </row>
    <row r="29" spans="1:17" x14ac:dyDescent="0.2">
      <c r="A29" s="195"/>
      <c r="B29">
        <v>90</v>
      </c>
      <c r="C29" s="2" t="s">
        <v>20</v>
      </c>
      <c r="D29" s="1">
        <v>39.630000000000003</v>
      </c>
      <c r="E29" s="1">
        <v>62.1</v>
      </c>
      <c r="F29" s="1">
        <v>91.46</v>
      </c>
      <c r="G29" s="1">
        <v>125</v>
      </c>
      <c r="H29" s="1">
        <v>167.4</v>
      </c>
      <c r="I29" s="1">
        <v>212.2</v>
      </c>
      <c r="J29" s="1">
        <v>268.3</v>
      </c>
      <c r="K29" s="1">
        <v>332.2</v>
      </c>
      <c r="L29" s="1">
        <v>396.2</v>
      </c>
      <c r="M29" s="1">
        <v>519.4</v>
      </c>
      <c r="N29" s="1">
        <v>668.9</v>
      </c>
      <c r="O29" s="1">
        <v>1018</v>
      </c>
      <c r="P29" s="1">
        <v>1483</v>
      </c>
      <c r="Q29" s="1">
        <v>2065</v>
      </c>
    </row>
    <row r="30" spans="1:17" x14ac:dyDescent="0.2">
      <c r="A30" s="195"/>
      <c r="B30">
        <v>95</v>
      </c>
      <c r="C30" s="3" t="s">
        <v>20</v>
      </c>
      <c r="D30" s="1">
        <v>41.6</v>
      </c>
      <c r="E30" s="1">
        <v>65.19</v>
      </c>
      <c r="F30" s="1">
        <v>95.9</v>
      </c>
      <c r="G30" s="1">
        <v>131.1</v>
      </c>
      <c r="H30" s="1">
        <v>175.2</v>
      </c>
      <c r="I30" s="1">
        <v>222.2</v>
      </c>
      <c r="J30" s="1">
        <v>280.60000000000002</v>
      </c>
      <c r="K30" s="1">
        <v>347.1</v>
      </c>
      <c r="L30" s="1">
        <v>414</v>
      </c>
      <c r="M30" s="1">
        <v>541.9</v>
      </c>
      <c r="N30" s="1">
        <v>696.7</v>
      </c>
      <c r="O30" s="1">
        <v>1059</v>
      </c>
      <c r="P30" s="1">
        <v>1534</v>
      </c>
      <c r="Q30" s="1">
        <v>2132</v>
      </c>
    </row>
    <row r="31" spans="1:17" x14ac:dyDescent="0.2">
      <c r="A31" s="195"/>
      <c r="B31">
        <v>100</v>
      </c>
      <c r="C31" s="3" t="s">
        <v>20</v>
      </c>
      <c r="D31" s="1">
        <v>43.58</v>
      </c>
      <c r="E31" s="1">
        <v>68.27</v>
      </c>
      <c r="F31" s="1">
        <v>100.3</v>
      </c>
      <c r="G31" s="1">
        <v>137.1</v>
      </c>
      <c r="H31" s="1">
        <v>183.1</v>
      </c>
      <c r="I31" s="1">
        <v>232.2</v>
      </c>
      <c r="J31" s="1">
        <v>293</v>
      </c>
      <c r="K31" s="1">
        <v>362</v>
      </c>
      <c r="L31" s="1">
        <v>431.8</v>
      </c>
      <c r="M31" s="1">
        <v>564.4</v>
      </c>
      <c r="N31" s="1">
        <v>724.4</v>
      </c>
      <c r="O31" s="1">
        <v>1098</v>
      </c>
      <c r="P31" s="1">
        <v>1586</v>
      </c>
      <c r="Q31" s="1">
        <v>2199</v>
      </c>
    </row>
    <row r="32" spans="1:17" x14ac:dyDescent="0.2">
      <c r="A32" s="195"/>
      <c r="B32">
        <v>105</v>
      </c>
      <c r="C32" s="3" t="s">
        <v>20</v>
      </c>
      <c r="D32" s="3" t="s">
        <v>20</v>
      </c>
      <c r="E32" s="1">
        <v>71.36</v>
      </c>
      <c r="F32" s="1">
        <v>104.8</v>
      </c>
      <c r="G32" s="1">
        <v>145.19999999999999</v>
      </c>
      <c r="H32" s="1">
        <v>191</v>
      </c>
      <c r="I32" s="1">
        <v>242.1</v>
      </c>
      <c r="J32" s="1">
        <v>305.3</v>
      </c>
      <c r="K32" s="1">
        <v>377</v>
      </c>
      <c r="L32" s="1">
        <v>449.6</v>
      </c>
      <c r="M32" s="1">
        <v>586.9</v>
      </c>
      <c r="N32" s="1">
        <v>752.2</v>
      </c>
      <c r="O32" s="1">
        <v>1138</v>
      </c>
      <c r="P32" s="1">
        <v>1645</v>
      </c>
      <c r="Q32" s="1">
        <v>2266</v>
      </c>
    </row>
    <row r="33" spans="1:17" x14ac:dyDescent="0.2">
      <c r="A33" s="195"/>
      <c r="B33">
        <v>110</v>
      </c>
      <c r="C33" s="3" t="s">
        <v>20</v>
      </c>
      <c r="D33" s="3" t="s">
        <v>20</v>
      </c>
      <c r="E33" s="1">
        <v>74.44</v>
      </c>
      <c r="F33" s="1">
        <v>109.2</v>
      </c>
      <c r="G33" s="1">
        <v>149.19999999999999</v>
      </c>
      <c r="H33" s="1">
        <v>198.9</v>
      </c>
      <c r="I33" s="1">
        <v>252.1</v>
      </c>
      <c r="J33" s="1">
        <v>317.7</v>
      </c>
      <c r="K33" s="1">
        <v>391.9</v>
      </c>
      <c r="L33" s="1">
        <v>467.3</v>
      </c>
      <c r="M33" s="1">
        <v>609.4</v>
      </c>
      <c r="N33" s="1">
        <v>780</v>
      </c>
      <c r="O33" s="1">
        <v>1178</v>
      </c>
      <c r="P33" s="1">
        <v>1699</v>
      </c>
      <c r="Q33" s="1">
        <v>2332</v>
      </c>
    </row>
    <row r="34" spans="1:17" x14ac:dyDescent="0.2">
      <c r="A34" s="195"/>
      <c r="B34">
        <v>115</v>
      </c>
      <c r="C34" s="3" t="s">
        <v>20</v>
      </c>
      <c r="D34" s="3" t="s">
        <v>20</v>
      </c>
      <c r="E34" s="1">
        <v>77.52</v>
      </c>
      <c r="F34" s="1">
        <v>113.7</v>
      </c>
      <c r="G34" s="1">
        <v>155.30000000000001</v>
      </c>
      <c r="H34" s="1">
        <v>206.8</v>
      </c>
      <c r="I34" s="1">
        <v>262.10000000000002</v>
      </c>
      <c r="J34" s="1">
        <v>330</v>
      </c>
      <c r="K34" s="1">
        <v>406.8</v>
      </c>
      <c r="L34" s="1">
        <v>485.1</v>
      </c>
      <c r="M34" s="1">
        <v>631.9</v>
      </c>
      <c r="N34" s="1">
        <v>807.7</v>
      </c>
      <c r="O34" s="1">
        <v>1218</v>
      </c>
      <c r="P34" s="1">
        <v>1753</v>
      </c>
      <c r="Q34" s="1">
        <v>2409</v>
      </c>
    </row>
    <row r="35" spans="1:17" x14ac:dyDescent="0.2">
      <c r="A35" s="195"/>
      <c r="B35">
        <v>120</v>
      </c>
      <c r="C35" s="3" t="s">
        <v>20</v>
      </c>
      <c r="D35" s="3" t="s">
        <v>20</v>
      </c>
      <c r="E35" s="1">
        <v>80.61</v>
      </c>
      <c r="F35" s="1">
        <v>118.1</v>
      </c>
      <c r="G35" s="1">
        <v>161.30000000000001</v>
      </c>
      <c r="H35" s="1">
        <v>214.7</v>
      </c>
      <c r="I35" s="1">
        <v>272.10000000000002</v>
      </c>
      <c r="J35" s="1">
        <v>342.3</v>
      </c>
      <c r="K35" s="1">
        <v>421.8</v>
      </c>
      <c r="L35" s="1">
        <v>502.9</v>
      </c>
      <c r="M35" s="1">
        <v>654.4</v>
      </c>
      <c r="N35" s="1">
        <v>835.5</v>
      </c>
      <c r="O35" s="1">
        <v>1258</v>
      </c>
      <c r="P35" s="1">
        <v>1808</v>
      </c>
      <c r="Q35" s="1">
        <v>2480</v>
      </c>
    </row>
    <row r="36" spans="1:17" x14ac:dyDescent="0.2">
      <c r="A36" s="195"/>
      <c r="B36">
        <v>125</v>
      </c>
      <c r="C36" s="3" t="s">
        <v>20</v>
      </c>
      <c r="D36" s="3" t="s">
        <v>20</v>
      </c>
      <c r="E36" s="1">
        <v>83.7</v>
      </c>
      <c r="F36" s="1">
        <v>122.6</v>
      </c>
      <c r="G36" s="1">
        <v>167.4</v>
      </c>
      <c r="H36" s="1">
        <v>222.6</v>
      </c>
      <c r="I36" s="1">
        <v>282.10000000000002</v>
      </c>
      <c r="J36" s="1">
        <v>354.7</v>
      </c>
      <c r="K36" s="1">
        <v>436.7</v>
      </c>
      <c r="L36" s="1">
        <v>520.6</v>
      </c>
      <c r="M36" s="1">
        <v>676.8</v>
      </c>
      <c r="N36" s="1">
        <v>863.3</v>
      </c>
      <c r="O36" s="1">
        <v>1298</v>
      </c>
      <c r="P36" s="1">
        <v>1863</v>
      </c>
      <c r="Q36" s="1">
        <v>2550</v>
      </c>
    </row>
    <row r="37" spans="1:17" x14ac:dyDescent="0.2">
      <c r="A37" s="195"/>
      <c r="B37">
        <v>130</v>
      </c>
      <c r="C37" s="3" t="s">
        <v>20</v>
      </c>
      <c r="D37" s="3" t="s">
        <v>20</v>
      </c>
      <c r="E37" s="1">
        <v>86.78</v>
      </c>
      <c r="F37" s="1">
        <v>127</v>
      </c>
      <c r="G37" s="1">
        <v>173.4</v>
      </c>
      <c r="H37" s="1">
        <v>230.5</v>
      </c>
      <c r="I37" s="1">
        <v>292.10000000000002</v>
      </c>
      <c r="J37" s="1">
        <v>367</v>
      </c>
      <c r="K37" s="1">
        <v>451.6</v>
      </c>
      <c r="L37" s="1">
        <v>538.4</v>
      </c>
      <c r="M37" s="1">
        <v>699.3</v>
      </c>
      <c r="N37" s="1">
        <v>891</v>
      </c>
      <c r="O37" s="1">
        <v>1338</v>
      </c>
      <c r="P37" s="1">
        <v>1917</v>
      </c>
      <c r="Q37" s="1">
        <v>2623</v>
      </c>
    </row>
    <row r="38" spans="1:17" x14ac:dyDescent="0.2">
      <c r="A38" s="195"/>
      <c r="B38">
        <v>140</v>
      </c>
      <c r="C38" s="3" t="s">
        <v>20</v>
      </c>
      <c r="D38" s="3" t="s">
        <v>20</v>
      </c>
      <c r="E38" s="1">
        <v>92.94</v>
      </c>
      <c r="F38" s="1">
        <v>135.9</v>
      </c>
      <c r="G38" s="1">
        <v>185.5</v>
      </c>
      <c r="H38" s="1">
        <v>246.3</v>
      </c>
      <c r="I38" s="1">
        <v>312.10000000000002</v>
      </c>
      <c r="J38" s="1">
        <v>391.7</v>
      </c>
      <c r="K38" s="1">
        <v>481.5</v>
      </c>
      <c r="L38" s="1">
        <v>574</v>
      </c>
      <c r="M38" s="1">
        <v>744.3</v>
      </c>
      <c r="N38" s="1">
        <v>946.6</v>
      </c>
      <c r="O38" s="1">
        <v>1418</v>
      </c>
      <c r="P38" s="1">
        <v>2026</v>
      </c>
      <c r="Q38" s="1">
        <v>2765</v>
      </c>
    </row>
    <row r="39" spans="1:17" x14ac:dyDescent="0.2">
      <c r="A39" s="195"/>
      <c r="B39">
        <v>150</v>
      </c>
      <c r="C39" s="3" t="s">
        <v>20</v>
      </c>
      <c r="D39" s="3" t="s">
        <v>20</v>
      </c>
      <c r="E39" s="1">
        <v>99.11</v>
      </c>
      <c r="F39" s="1">
        <v>144.80000000000001</v>
      </c>
      <c r="G39" s="1">
        <v>197.6</v>
      </c>
      <c r="H39" s="1">
        <v>262.10000000000002</v>
      </c>
      <c r="I39" s="1">
        <v>332.1</v>
      </c>
      <c r="J39" s="1">
        <v>416.4</v>
      </c>
      <c r="K39" s="1">
        <v>511.3</v>
      </c>
      <c r="L39" s="1">
        <v>609.5</v>
      </c>
      <c r="M39" s="1">
        <v>789.3</v>
      </c>
      <c r="N39" s="1">
        <v>1002</v>
      </c>
      <c r="O39" s="1">
        <v>1498</v>
      </c>
      <c r="P39" s="1">
        <v>2135</v>
      </c>
      <c r="Q39" s="1">
        <v>2907</v>
      </c>
    </row>
    <row r="40" spans="1:17" x14ac:dyDescent="0.2">
      <c r="A40" s="195"/>
      <c r="B40">
        <v>160</v>
      </c>
      <c r="C40" s="3" t="s">
        <v>20</v>
      </c>
      <c r="D40" s="3" t="s">
        <v>20</v>
      </c>
      <c r="E40" s="1">
        <v>105.3</v>
      </c>
      <c r="F40" s="1">
        <v>153.6</v>
      </c>
      <c r="G40" s="1">
        <v>207.7</v>
      </c>
      <c r="H40" s="1">
        <v>277.89999999999998</v>
      </c>
      <c r="I40" s="1">
        <v>352.1</v>
      </c>
      <c r="J40" s="1">
        <v>441.1</v>
      </c>
      <c r="K40" s="1">
        <v>541.20000000000005</v>
      </c>
      <c r="L40" s="1">
        <v>645</v>
      </c>
      <c r="M40" s="1">
        <v>834.3</v>
      </c>
      <c r="N40" s="1">
        <v>1058</v>
      </c>
      <c r="O40" s="1">
        <v>1578</v>
      </c>
      <c r="P40" s="1">
        <v>2244</v>
      </c>
      <c r="Q40" s="1">
        <v>3049</v>
      </c>
    </row>
    <row r="41" spans="1:17" x14ac:dyDescent="0.2">
      <c r="A41" s="195"/>
      <c r="B41">
        <v>170</v>
      </c>
      <c r="C41" s="3" t="s">
        <v>20</v>
      </c>
      <c r="D41" s="3" t="s">
        <v>20</v>
      </c>
      <c r="E41" s="1">
        <v>111.4</v>
      </c>
      <c r="F41" s="1">
        <v>162.5</v>
      </c>
      <c r="G41" s="1">
        <v>221.8</v>
      </c>
      <c r="H41" s="1">
        <v>293.7</v>
      </c>
      <c r="I41" s="1">
        <v>372.1</v>
      </c>
      <c r="J41" s="1">
        <v>465.7</v>
      </c>
      <c r="K41" s="1">
        <v>571</v>
      </c>
      <c r="L41" s="1">
        <v>680.6</v>
      </c>
      <c r="M41" s="1">
        <v>879.3</v>
      </c>
      <c r="N41" s="1">
        <v>1113</v>
      </c>
      <c r="O41" s="1">
        <v>1658</v>
      </c>
      <c r="P41" s="1">
        <v>2353</v>
      </c>
      <c r="Q41" s="1">
        <v>3191</v>
      </c>
    </row>
    <row r="42" spans="1:17" x14ac:dyDescent="0.2">
      <c r="A42" s="195"/>
      <c r="B42">
        <v>180</v>
      </c>
      <c r="C42" s="3" t="s">
        <v>20</v>
      </c>
      <c r="D42" s="3" t="s">
        <v>20</v>
      </c>
      <c r="E42" s="1">
        <v>117.6</v>
      </c>
      <c r="F42" s="1">
        <v>171.4</v>
      </c>
      <c r="G42" s="1">
        <v>233.9</v>
      </c>
      <c r="H42" s="1">
        <v>309.5</v>
      </c>
      <c r="I42" s="1">
        <v>392.1</v>
      </c>
      <c r="J42" s="1">
        <v>490.4</v>
      </c>
      <c r="K42" s="1">
        <v>600.9</v>
      </c>
      <c r="L42" s="1">
        <v>716.1</v>
      </c>
      <c r="M42" s="1">
        <v>924.3</v>
      </c>
      <c r="N42" s="1">
        <v>1169</v>
      </c>
      <c r="O42" s="1">
        <v>1738</v>
      </c>
      <c r="P42" s="1">
        <v>2461</v>
      </c>
      <c r="Q42" s="1">
        <v>3333</v>
      </c>
    </row>
    <row r="43" spans="1:17" x14ac:dyDescent="0.2">
      <c r="A43" s="195"/>
      <c r="B43">
        <v>190</v>
      </c>
      <c r="C43" s="3" t="s">
        <v>20</v>
      </c>
      <c r="D43" s="3" t="s">
        <v>20</v>
      </c>
      <c r="E43" s="1">
        <v>123.8</v>
      </c>
      <c r="F43" s="1">
        <v>180.3</v>
      </c>
      <c r="G43" s="1">
        <v>246</v>
      </c>
      <c r="H43" s="1">
        <v>325.3</v>
      </c>
      <c r="I43" s="1">
        <v>412.1</v>
      </c>
      <c r="J43" s="1">
        <v>515.1</v>
      </c>
      <c r="K43" s="1">
        <v>630.79999999999995</v>
      </c>
      <c r="L43" s="1">
        <v>751.6</v>
      </c>
      <c r="M43" s="1">
        <v>969.2</v>
      </c>
      <c r="N43" s="1">
        <v>1224</v>
      </c>
      <c r="O43" s="1">
        <v>1818</v>
      </c>
      <c r="P43" s="1">
        <v>2570</v>
      </c>
      <c r="Q43" s="1">
        <v>3475</v>
      </c>
    </row>
    <row r="44" spans="1:17" x14ac:dyDescent="0.2">
      <c r="A44" s="195"/>
      <c r="B44">
        <v>200</v>
      </c>
      <c r="C44" s="3" t="s">
        <v>20</v>
      </c>
      <c r="D44" s="3" t="s">
        <v>20</v>
      </c>
      <c r="E44" s="1">
        <v>130</v>
      </c>
      <c r="F44" s="1">
        <v>189.2</v>
      </c>
      <c r="G44" s="1">
        <v>258</v>
      </c>
      <c r="H44" s="1">
        <v>341.1</v>
      </c>
      <c r="I44" s="1">
        <v>432.1</v>
      </c>
      <c r="J44" s="1">
        <v>539.79999999999995</v>
      </c>
      <c r="K44" s="1">
        <v>660.7</v>
      </c>
      <c r="L44" s="1">
        <v>787.2</v>
      </c>
      <c r="M44" s="1">
        <v>1014</v>
      </c>
      <c r="N44" s="1">
        <v>1280</v>
      </c>
      <c r="O44" s="1">
        <v>1898</v>
      </c>
      <c r="P44" s="1">
        <v>2679</v>
      </c>
      <c r="Q44" s="1">
        <v>3618</v>
      </c>
    </row>
    <row r="45" spans="1:17" x14ac:dyDescent="0.2">
      <c r="A45" s="195"/>
      <c r="B45">
        <v>220</v>
      </c>
      <c r="C45" s="3" t="s">
        <v>20</v>
      </c>
      <c r="D45" s="3" t="s">
        <v>20</v>
      </c>
      <c r="E45" s="3" t="s">
        <v>20</v>
      </c>
      <c r="F45" s="1">
        <v>207</v>
      </c>
      <c r="G45" s="1">
        <v>282.2</v>
      </c>
      <c r="H45" s="1">
        <v>372.7</v>
      </c>
      <c r="I45" s="1">
        <v>472</v>
      </c>
      <c r="J45" s="1">
        <v>589.1</v>
      </c>
      <c r="K45" s="1">
        <v>720.4</v>
      </c>
      <c r="L45" s="1">
        <v>858.2</v>
      </c>
      <c r="M45" s="1">
        <v>1104</v>
      </c>
      <c r="N45" s="1">
        <v>1391</v>
      </c>
      <c r="O45" s="1">
        <v>2058</v>
      </c>
      <c r="P45" s="1">
        <v>2897</v>
      </c>
      <c r="Q45" s="1">
        <v>3902</v>
      </c>
    </row>
    <row r="46" spans="1:17" x14ac:dyDescent="0.2">
      <c r="A46" s="195"/>
      <c r="B46">
        <v>240</v>
      </c>
      <c r="C46" s="3" t="s">
        <v>20</v>
      </c>
      <c r="D46" s="3" t="s">
        <v>20</v>
      </c>
      <c r="E46" s="3" t="s">
        <v>20</v>
      </c>
      <c r="F46" s="1">
        <v>224.7</v>
      </c>
      <c r="G46" s="1">
        <v>306.39999999999998</v>
      </c>
      <c r="H46" s="1">
        <v>404.3</v>
      </c>
      <c r="I46" s="1">
        <v>512</v>
      </c>
      <c r="J46" s="1">
        <v>638.5</v>
      </c>
      <c r="K46" s="1">
        <v>780.1</v>
      </c>
      <c r="L46" s="1">
        <v>929.4</v>
      </c>
      <c r="M46" s="1">
        <v>1194</v>
      </c>
      <c r="N46" s="1">
        <v>1502</v>
      </c>
      <c r="O46" s="1">
        <v>2218</v>
      </c>
      <c r="P46" s="1">
        <v>3115</v>
      </c>
      <c r="Q46" s="1">
        <v>4186</v>
      </c>
    </row>
    <row r="47" spans="1:17" x14ac:dyDescent="0.2">
      <c r="A47" s="195"/>
      <c r="B47">
        <v>260</v>
      </c>
      <c r="C47" s="3" t="s">
        <v>20</v>
      </c>
      <c r="D47" s="3" t="s">
        <v>20</v>
      </c>
      <c r="E47" s="3" t="s">
        <v>20</v>
      </c>
      <c r="F47" s="1">
        <v>245.5</v>
      </c>
      <c r="G47" s="1">
        <v>330.6</v>
      </c>
      <c r="H47" s="1">
        <v>435.9</v>
      </c>
      <c r="I47" s="1">
        <v>552</v>
      </c>
      <c r="J47" s="1">
        <v>687.6</v>
      </c>
      <c r="K47" s="1">
        <v>839.9</v>
      </c>
      <c r="L47" s="1">
        <v>1000</v>
      </c>
      <c r="M47" s="1">
        <v>1284</v>
      </c>
      <c r="N47" s="1">
        <v>1613</v>
      </c>
      <c r="O47" s="1">
        <v>2378</v>
      </c>
      <c r="P47" s="1">
        <v>3332</v>
      </c>
      <c r="Q47" s="1">
        <v>4471</v>
      </c>
    </row>
    <row r="48" spans="1:17" x14ac:dyDescent="0.2">
      <c r="A48" s="195"/>
      <c r="B48">
        <v>280</v>
      </c>
      <c r="C48" s="3" t="s">
        <v>20</v>
      </c>
      <c r="D48" s="3" t="s">
        <v>20</v>
      </c>
      <c r="E48" s="3" t="s">
        <v>20</v>
      </c>
      <c r="F48" s="3" t="s">
        <v>20</v>
      </c>
      <c r="G48" s="1">
        <v>354.8</v>
      </c>
      <c r="H48" s="1">
        <v>467.5</v>
      </c>
      <c r="I48" s="1">
        <v>592</v>
      </c>
      <c r="J48" s="1">
        <v>737.2</v>
      </c>
      <c r="K48" s="1">
        <v>899.5</v>
      </c>
      <c r="L48" s="1">
        <v>1072</v>
      </c>
      <c r="M48" s="1">
        <v>1374</v>
      </c>
      <c r="N48" s="1">
        <v>1724</v>
      </c>
      <c r="O48" s="1">
        <v>2538</v>
      </c>
      <c r="P48" s="1">
        <v>3550</v>
      </c>
      <c r="Q48" s="1">
        <v>4755</v>
      </c>
    </row>
    <row r="49" spans="1:17" x14ac:dyDescent="0.2">
      <c r="A49" s="195"/>
      <c r="B49">
        <v>300</v>
      </c>
      <c r="C49" s="3" t="s">
        <v>20</v>
      </c>
      <c r="D49" s="3" t="s">
        <v>20</v>
      </c>
      <c r="E49" s="3" t="s">
        <v>20</v>
      </c>
      <c r="F49" s="3" t="s">
        <v>20</v>
      </c>
      <c r="G49" s="1">
        <v>378</v>
      </c>
      <c r="H49" s="1">
        <v>499</v>
      </c>
      <c r="I49" s="1">
        <v>632</v>
      </c>
      <c r="J49" s="1">
        <v>786.6</v>
      </c>
      <c r="K49" s="1">
        <v>959.3</v>
      </c>
      <c r="L49" s="1">
        <v>1143</v>
      </c>
      <c r="M49" s="1">
        <v>1464</v>
      </c>
      <c r="N49" s="1">
        <v>1835</v>
      </c>
      <c r="O49" s="1">
        <v>2698</v>
      </c>
      <c r="P49" s="1">
        <v>3768</v>
      </c>
      <c r="Q49" s="1">
        <v>5039</v>
      </c>
    </row>
    <row r="57" spans="1:17" x14ac:dyDescent="0.2">
      <c r="D57" s="1"/>
      <c r="E57" s="1" t="s">
        <v>21</v>
      </c>
      <c r="F57" s="1" t="s">
        <v>22</v>
      </c>
      <c r="G57" s="1" t="s">
        <v>23</v>
      </c>
      <c r="K57" t="s">
        <v>24</v>
      </c>
      <c r="N57" t="s">
        <v>25</v>
      </c>
      <c r="O57" t="s">
        <v>26</v>
      </c>
    </row>
    <row r="58" spans="1:17" x14ac:dyDescent="0.2">
      <c r="A58" t="s">
        <v>22</v>
      </c>
      <c r="B58" t="s">
        <v>27</v>
      </c>
      <c r="D58" s="5"/>
      <c r="E58" s="6" t="str">
        <f>E105</f>
        <v>М42</v>
      </c>
      <c r="F58" s="6">
        <f>F105</f>
        <v>160</v>
      </c>
      <c r="G58" s="7" t="e">
        <f ca="1">INDIRECT(K58,TRUE)/1000</f>
        <v>#VALUE!</v>
      </c>
      <c r="H58" s="8"/>
      <c r="K58" s="9" t="e">
        <f ca="1">ADDRESS(O58,N58)</f>
        <v>#VALUE!</v>
      </c>
      <c r="N58" s="9" t="e">
        <f ca="1">CELL("столбец",IF(C4=E105,C4,IF(D4=E105,D4,IF(E4=E105,E4,IF(F4=E105,F4,IF(G4=E105,G4,IF(H4=E105,H4,IF(I4=E105,I4,ЕСЛИ))))))))</f>
        <v>#NAME?</v>
      </c>
      <c r="O58" s="9" t="e">
        <f ca="1">CELL("строка",IF(B5=F105,B5,IF(B6=F105,B6,IF(B7=F105,B7,IF(B8=F105,B8,IF(B9=F105,B9,IF(B10=F105,B10,IF(B11=F105,B11,))))))))</f>
        <v>#VALUE!</v>
      </c>
    </row>
    <row r="59" spans="1:17" x14ac:dyDescent="0.2">
      <c r="D59" s="191" t="s">
        <v>28</v>
      </c>
      <c r="E59" s="191"/>
      <c r="F59" s="191"/>
      <c r="G59" s="192" t="s">
        <v>29</v>
      </c>
      <c r="H59" s="192"/>
      <c r="K59" s="8"/>
      <c r="N59" s="8"/>
    </row>
    <row r="60" spans="1:17" x14ac:dyDescent="0.2">
      <c r="G60" s="10"/>
      <c r="N60" s="8"/>
    </row>
    <row r="62" spans="1:17" x14ac:dyDescent="0.2">
      <c r="D62" s="1"/>
      <c r="E62" s="1" t="s">
        <v>21</v>
      </c>
      <c r="F62" s="1" t="s">
        <v>22</v>
      </c>
      <c r="G62" s="1" t="s">
        <v>23</v>
      </c>
      <c r="K62" t="s">
        <v>24</v>
      </c>
      <c r="N62" t="s">
        <v>25</v>
      </c>
      <c r="O62" t="s">
        <v>26</v>
      </c>
    </row>
    <row r="63" spans="1:17" x14ac:dyDescent="0.2">
      <c r="B63" t="s">
        <v>30</v>
      </c>
      <c r="D63" s="5"/>
      <c r="E63" s="6" t="str">
        <f>E105</f>
        <v>М42</v>
      </c>
      <c r="F63" s="6">
        <f>F105</f>
        <v>160</v>
      </c>
      <c r="G63" s="7" t="e">
        <f ca="1">INDIRECT(K63,TRUE)/1000</f>
        <v>#VALUE!</v>
      </c>
      <c r="H63" s="8"/>
      <c r="K63" s="9" t="e">
        <f ca="1">ADDRESS(O63,IF(TRUE=ISNUMBER(N63),N63,IF(TRUE=ISNUMBER(N64),N64,IF(TRUE=ISNUMBER(N65),N65))))</f>
        <v>#VALUE!</v>
      </c>
      <c r="N63" s="9" t="e">
        <f ca="1">CELL("столбец",IF(C4=E105,C4,IF(D4=E105,D4,IF(E4=E105,E4,IF(F4=E105,F4,IF(G4=E105,G4,IF(H4=E105,H4,IF(I4=E105,I4,ЕСЛИ))))))))</f>
        <v>#NAME?</v>
      </c>
      <c r="O63" s="9" t="e">
        <f ca="1">CELL("строка",IF(B12=F105,B12,IF(B13=F105,B13,IF(B14=F105,B14,IF(B15=F105,B15,IF(B16=F105,B16,IF(B17=F105,B17,IF(B18=F105,B18,))))))))</f>
        <v>#VALUE!</v>
      </c>
    </row>
    <row r="64" spans="1:17" x14ac:dyDescent="0.2">
      <c r="D64" s="191" t="s">
        <v>28</v>
      </c>
      <c r="E64" s="191"/>
      <c r="F64" s="191"/>
      <c r="G64" s="192" t="s">
        <v>29</v>
      </c>
      <c r="H64" s="192"/>
      <c r="N64" s="9">
        <f ca="1">CELL("столбец",IF(J4=E105,J4,IF(K4=E105,K4,IF(L4=E105,L4,IF(M4=E105,M4,IF(N4=E105,N4,IF(O4=E105,O4,IF(P4=E105,P4,"ЛОЖЬ"))))))))</f>
        <v>16</v>
      </c>
    </row>
    <row r="65" spans="2:15" x14ac:dyDescent="0.2">
      <c r="N65" s="9" t="e">
        <f ca="1">CELL("столбец",IF(Q4=E105,Q4,))</f>
        <v>#VALUE!</v>
      </c>
    </row>
    <row r="67" spans="2:15" x14ac:dyDescent="0.2">
      <c r="D67" s="1"/>
      <c r="E67" s="1" t="s">
        <v>21</v>
      </c>
      <c r="F67" s="1" t="s">
        <v>22</v>
      </c>
      <c r="G67" s="1" t="s">
        <v>23</v>
      </c>
      <c r="K67" t="s">
        <v>24</v>
      </c>
      <c r="N67" t="s">
        <v>25</v>
      </c>
      <c r="O67" t="s">
        <v>26</v>
      </c>
    </row>
    <row r="68" spans="2:15" x14ac:dyDescent="0.2">
      <c r="B68" t="s">
        <v>31</v>
      </c>
      <c r="D68" s="5"/>
      <c r="E68" s="6" t="str">
        <f>E105</f>
        <v>М42</v>
      </c>
      <c r="F68" s="6">
        <f>F105</f>
        <v>160</v>
      </c>
      <c r="G68" s="7" t="e">
        <f ca="1">INDIRECT(K68,TRUE)/1000</f>
        <v>#VALUE!</v>
      </c>
      <c r="H68" s="8"/>
      <c r="K68" s="9" t="e">
        <f ca="1">ADDRESS(O68,IF(TRUE=ISNUMBER(N68),N68,IF(TRUE=ISNUMBER(N69),N69,IF(TRUE=ISNUMBER(N70),N70))))</f>
        <v>#VALUE!</v>
      </c>
      <c r="N68" s="9" t="e">
        <f ca="1">CELL("столбец",IF(C4=E105,C4,IF(D4=E105,D4,IF(E4=E105,E4,IF(F4=E105,F4,IF(G4=E105,G4,IF(H4=E105,H4,IF(I4=E105,I4,ЕСЛИ))))))))</f>
        <v>#NAME?</v>
      </c>
      <c r="O68" s="9" t="e">
        <f ca="1">CELL("строка",IF(B19=F105,B19,IF(B20=F105,B20,IF(B21=F105,B21,IF(B22=F105,B22,IF(B23=F105,B23,IF(B24=F105,B24,IF(B25=F105,B25,))))))))</f>
        <v>#VALUE!</v>
      </c>
    </row>
    <row r="69" spans="2:15" x14ac:dyDescent="0.2">
      <c r="D69" s="191" t="s">
        <v>28</v>
      </c>
      <c r="E69" s="191"/>
      <c r="F69" s="191"/>
      <c r="G69" s="192" t="s">
        <v>29</v>
      </c>
      <c r="H69" s="192"/>
      <c r="N69" s="9">
        <f ca="1">CELL("столбец",IF(J4=E105,J4,IF(K4=E105,K4,IF(L4=E105,L4,IF(M4=E105,M4,IF(N4=E105,N4,IF(O4=E105,O4,IF(P4=E105,P4,"ЛОЖЬ"))))))))</f>
        <v>16</v>
      </c>
    </row>
    <row r="70" spans="2:15" x14ac:dyDescent="0.2">
      <c r="N70" s="9" t="e">
        <f ca="1">CELL("столбец",IF(Q4=E105,Q4,))</f>
        <v>#VALUE!</v>
      </c>
    </row>
    <row r="72" spans="2:15" x14ac:dyDescent="0.2">
      <c r="D72" s="1"/>
      <c r="E72" s="1" t="s">
        <v>21</v>
      </c>
      <c r="F72" s="1" t="s">
        <v>22</v>
      </c>
      <c r="G72" s="1" t="s">
        <v>23</v>
      </c>
      <c r="K72" t="s">
        <v>24</v>
      </c>
      <c r="N72" t="s">
        <v>25</v>
      </c>
      <c r="O72" t="s">
        <v>26</v>
      </c>
    </row>
    <row r="73" spans="2:15" x14ac:dyDescent="0.2">
      <c r="B73" t="s">
        <v>32</v>
      </c>
      <c r="D73" s="5"/>
      <c r="E73" s="6" t="str">
        <f>E105</f>
        <v>М42</v>
      </c>
      <c r="F73" s="6">
        <f>F105</f>
        <v>160</v>
      </c>
      <c r="G73" s="7" t="e">
        <f ca="1">INDIRECT(K73,TRUE)/1000</f>
        <v>#VALUE!</v>
      </c>
      <c r="H73" s="8"/>
      <c r="K73" s="9" t="e">
        <f ca="1">ADDRESS(O73,IF(TRUE=ISNUMBER(N73),N73,IF(TRUE=ISNUMBER(N74),N74,IF(TRUE=ISNUMBER(N75),N75))))</f>
        <v>#VALUE!</v>
      </c>
      <c r="N73" s="9" t="e">
        <f ca="1">CELL("столбец",IF(C4=E105,C4,IF(D4=E105,D4,IF(E4=E105,E4,IF(F4=E105,F4,IF(G4=E105,G4,IF(H4=E105,H4,IF(I4=E105,I4,ЕСЛИ))))))))</f>
        <v>#NAME?</v>
      </c>
      <c r="O73" s="9" t="e">
        <f ca="1">CELL("строка",IF(B26=F105,B26,IF(B27=F105,B27,IF(B28=F105,B28,IF(B29=F105,B29,IF(B30=F105,B30,IF(B31=F105,B31,IF(B32=F105,B32,))))))))</f>
        <v>#VALUE!</v>
      </c>
    </row>
    <row r="74" spans="2:15" x14ac:dyDescent="0.2">
      <c r="D74" s="191" t="s">
        <v>28</v>
      </c>
      <c r="E74" s="191"/>
      <c r="F74" s="191"/>
      <c r="G74" s="192" t="s">
        <v>29</v>
      </c>
      <c r="H74" s="192"/>
      <c r="N74" s="9">
        <f ca="1">CELL("столбец",IF(J4=E105,J4,IF(K4=E105,K4,IF(L4=E105,L4,IF(M4=E105,M4,IF(N4=E105,N4,IF(O4=E105,O4,IF(P4=E105,P4,"ЛОЖЬ"))))))))</f>
        <v>16</v>
      </c>
    </row>
    <row r="75" spans="2:15" x14ac:dyDescent="0.2">
      <c r="N75" s="9" t="e">
        <f ca="1">CELL("столбец",IF(Q4=E105,Q4,))</f>
        <v>#VALUE!</v>
      </c>
    </row>
    <row r="77" spans="2:15" x14ac:dyDescent="0.2">
      <c r="D77" s="1"/>
      <c r="E77" s="1" t="s">
        <v>21</v>
      </c>
      <c r="F77" s="1" t="s">
        <v>22</v>
      </c>
      <c r="G77" s="1" t="s">
        <v>23</v>
      </c>
      <c r="K77" t="s">
        <v>24</v>
      </c>
      <c r="N77" t="s">
        <v>25</v>
      </c>
      <c r="O77" t="s">
        <v>26</v>
      </c>
    </row>
    <row r="78" spans="2:15" x14ac:dyDescent="0.2">
      <c r="B78" t="s">
        <v>33</v>
      </c>
      <c r="D78" s="5"/>
      <c r="E78" s="6" t="str">
        <f>E105</f>
        <v>М42</v>
      </c>
      <c r="F78" s="6">
        <f>F105</f>
        <v>160</v>
      </c>
      <c r="G78" s="7" t="e">
        <f ca="1">INDIRECT(K78,TRUE)/1000</f>
        <v>#VALUE!</v>
      </c>
      <c r="H78" s="8"/>
      <c r="K78" s="9" t="e">
        <f ca="1">ADDRESS(O78,IF(TRUE=ISNUMBER(N78),N78,IF(TRUE=ISNUMBER(N79),N79,IF(TRUE=ISNUMBER(N80),N80))))</f>
        <v>#VALUE!</v>
      </c>
      <c r="N78" s="9" t="e">
        <f ca="1">CELL("столбец",IF(C4=E105,C4,IF(D4=E105,D4,IF(E4=E105,E4,IF(F4=E105,F4,IF(G4=E105,G4,IF(H4=E105,H4,IF(I4=E105,I4,ЕСЛИ))))))))</f>
        <v>#NAME?</v>
      </c>
      <c r="O78" s="9" t="e">
        <f ca="1">CELL("строка",IF(B33=F105,B33,IF(B34=F105,B34,IF(B35=F105,B35,IF(B36=F105,B36,IF(B37=F105,B37,IF(B38=F105,B38,IF(B39=F105,B39,))))))))</f>
        <v>#VALUE!</v>
      </c>
    </row>
    <row r="79" spans="2:15" x14ac:dyDescent="0.2">
      <c r="D79" s="191" t="s">
        <v>28</v>
      </c>
      <c r="E79" s="191"/>
      <c r="F79" s="191"/>
      <c r="G79" s="192" t="s">
        <v>29</v>
      </c>
      <c r="H79" s="192"/>
      <c r="N79" s="9">
        <f ca="1">CELL("столбец",IF(J4=E105,J4,IF(K4=E105,K4,IF(L4=E105,L4,IF(M4=E105,M4,IF(N4=E105,N4,IF(O4=E105,O4,IF(P4=E105,P4,"ЛОЖЬ"))))))))</f>
        <v>16</v>
      </c>
    </row>
    <row r="80" spans="2:15" x14ac:dyDescent="0.2">
      <c r="N80" s="9" t="e">
        <f ca="1">CELL("столбец",IF(Q4=E105,Q4,))</f>
        <v>#VALUE!</v>
      </c>
    </row>
    <row r="82" spans="2:15" x14ac:dyDescent="0.2">
      <c r="D82" s="1"/>
      <c r="E82" s="1" t="s">
        <v>21</v>
      </c>
      <c r="F82" s="1" t="s">
        <v>22</v>
      </c>
      <c r="G82" s="1" t="s">
        <v>23</v>
      </c>
      <c r="K82" t="s">
        <v>24</v>
      </c>
      <c r="N82" t="s">
        <v>25</v>
      </c>
      <c r="O82" t="s">
        <v>26</v>
      </c>
    </row>
    <row r="83" spans="2:15" x14ac:dyDescent="0.2">
      <c r="B83" t="s">
        <v>34</v>
      </c>
      <c r="D83" s="5"/>
      <c r="E83" s="6" t="str">
        <f>E105</f>
        <v>М42</v>
      </c>
      <c r="F83" s="6">
        <f>F105</f>
        <v>160</v>
      </c>
      <c r="G83" s="7">
        <f ca="1">INDIRECT(K83,TRUE)/1000</f>
        <v>2.2440000000000002</v>
      </c>
      <c r="H83" s="8"/>
      <c r="K83" s="9" t="str">
        <f ca="1">ADDRESS(O83,IF(TRUE=ISNUMBER(N83),N83,IF(TRUE=ISNUMBER(N84),N84,IF(TRUE=ISNUMBER(N85),N85))))</f>
        <v>$P$40</v>
      </c>
      <c r="N83" s="9" t="e">
        <f ca="1">CELL("столбец",IF(C4=E105,C4,IF(D4=E105,D4,IF(E4=E105,E4,IF(F4=E105,F4,IF(G4=E105,G4,IF(H4=E105,H4,IF(I4=E105,I4,ЕСЛИ))))))))</f>
        <v>#NAME?</v>
      </c>
      <c r="O83" s="9">
        <f ca="1">CELL("строка",IF(B40=F105,B40,IF(B41=F105,B41,IF(B42=F105,B42,IF(B43=F105,B43,IF(B44=F105,B44,IF(B45=F105,B45,IF(B46=F105,B46,))))))))</f>
        <v>40</v>
      </c>
    </row>
    <row r="84" spans="2:15" x14ac:dyDescent="0.2">
      <c r="D84" s="191" t="s">
        <v>28</v>
      </c>
      <c r="E84" s="191"/>
      <c r="F84" s="191"/>
      <c r="G84" s="192" t="s">
        <v>29</v>
      </c>
      <c r="H84" s="192"/>
      <c r="N84" s="9">
        <f ca="1">CELL("столбец",IF(J4=E105,J4,IF(K4=E105,K4,IF(L4=E105,L4,IF(M4=E105,M4,IF(N4=E105,N4,IF(O4=E105,O4,IF(P4=E105,P4,"ЛОЖЬ"))))))))</f>
        <v>16</v>
      </c>
    </row>
    <row r="85" spans="2:15" x14ac:dyDescent="0.2">
      <c r="N85" s="9" t="e">
        <f ca="1">CELL("столбец",IF(Q4=E105,Q4,))</f>
        <v>#VALUE!</v>
      </c>
    </row>
    <row r="87" spans="2:15" x14ac:dyDescent="0.2">
      <c r="D87" s="1"/>
      <c r="E87" s="1" t="s">
        <v>21</v>
      </c>
      <c r="F87" s="1" t="s">
        <v>22</v>
      </c>
      <c r="G87" s="1" t="s">
        <v>23</v>
      </c>
      <c r="K87" t="s">
        <v>24</v>
      </c>
      <c r="N87" t="s">
        <v>25</v>
      </c>
      <c r="O87" t="s">
        <v>26</v>
      </c>
    </row>
    <row r="88" spans="2:15" x14ac:dyDescent="0.2">
      <c r="B88" t="s">
        <v>35</v>
      </c>
      <c r="D88" s="5"/>
      <c r="E88" s="6" t="str">
        <f>E105</f>
        <v>М42</v>
      </c>
      <c r="F88" s="6">
        <f>F105</f>
        <v>160</v>
      </c>
      <c r="G88" s="7" t="e">
        <f ca="1">INDIRECT(K88,TRUE)/1000</f>
        <v>#VALUE!</v>
      </c>
      <c r="H88" s="8"/>
      <c r="K88" s="9" t="e">
        <f ca="1">ADDRESS(O88,IF(TRUE=ISNUMBER(N88),N88,IF(TRUE=ISNUMBER(N89),N89,IF(TRUE=ISNUMBER(N90),N90))))</f>
        <v>#VALUE!</v>
      </c>
      <c r="N88" s="9" t="e">
        <f ca="1">CELL("столбец",IF(C4=E105,C4,IF(D4=E105,D4,IF(E4=E105,E4,IF(F4=E105,F4,IF(G4=E105,G4,IF(H4=E105,H4,IF(I4=E105,I4,ЕСЛИ))))))))</f>
        <v>#NAME?</v>
      </c>
      <c r="O88" s="9" t="e">
        <f ca="1">CELL("строка",IF(B47=F105,B47,IF(B48=F105,B48,IF(B49=F105,B49,))))</f>
        <v>#VALUE!</v>
      </c>
    </row>
    <row r="89" spans="2:15" x14ac:dyDescent="0.2">
      <c r="D89" s="191" t="s">
        <v>28</v>
      </c>
      <c r="E89" s="191"/>
      <c r="F89" s="191"/>
      <c r="G89" s="192" t="s">
        <v>29</v>
      </c>
      <c r="H89" s="192"/>
      <c r="N89" s="9">
        <f ca="1">CELL("столбец",IF(J4=E105,J4,IF(K4=E105,K4,IF(L4=E105,L4,IF(M4=E105,M4,IF(N4=E105,N4,IF(O4=E105,O4,IF(P4=E105,P4,"ЛОЖЬ"))))))))</f>
        <v>16</v>
      </c>
    </row>
    <row r="90" spans="2:15" x14ac:dyDescent="0.2">
      <c r="N90" s="9" t="e">
        <f ca="1">CELL("столбец",IF(Q4=E105,Q4,))</f>
        <v>#VALUE!</v>
      </c>
    </row>
    <row r="102" spans="4:9" ht="13.5" thickBot="1" x14ac:dyDescent="0.25"/>
    <row r="103" spans="4:9" x14ac:dyDescent="0.2">
      <c r="D103" s="11"/>
      <c r="E103" s="12"/>
      <c r="F103" s="12"/>
      <c r="G103" s="12"/>
      <c r="H103" s="12"/>
      <c r="I103" s="13"/>
    </row>
    <row r="104" spans="4:9" x14ac:dyDescent="0.2">
      <c r="D104" s="14" t="s">
        <v>36</v>
      </c>
      <c r="E104" s="15" t="s">
        <v>21</v>
      </c>
      <c r="F104" s="15" t="s">
        <v>22</v>
      </c>
      <c r="G104" s="15" t="s">
        <v>23</v>
      </c>
      <c r="H104" s="16" t="s">
        <v>37</v>
      </c>
      <c r="I104" s="17"/>
    </row>
    <row r="105" spans="4:9" x14ac:dyDescent="0.2">
      <c r="D105" s="18">
        <f>Лист1!$B$15</f>
        <v>75</v>
      </c>
      <c r="E105" s="19" t="str">
        <f>Лист1!$C$15</f>
        <v>М42</v>
      </c>
      <c r="F105" s="19">
        <f>Лист1!$D$15</f>
        <v>160</v>
      </c>
      <c r="G105" s="20">
        <f ca="1">IF(TRUE=ISNUMBER(G58),G58,IF(TRUE=ISNUMBER(G63),G63,IF(TRUE=ISNUMBER(G68),G68,IF(TRUE=ISNUMBER(G73),G73,IF(TRUE=ISNUMBER(G78),G78,IF(TRUE=ISNUMBER(G83),G83,IF(TRUE=ISNUMBER(G88),G88,)))))))</f>
        <v>2.2440000000000002</v>
      </c>
      <c r="H105" s="21">
        <f ca="1">D105*G105</f>
        <v>168.3</v>
      </c>
      <c r="I105" s="17"/>
    </row>
    <row r="106" spans="4:9" x14ac:dyDescent="0.2">
      <c r="D106" s="14" t="s">
        <v>28</v>
      </c>
      <c r="E106" s="15"/>
      <c r="F106" s="15"/>
      <c r="G106" s="34" t="s">
        <v>29</v>
      </c>
      <c r="H106" s="34"/>
      <c r="I106" s="17"/>
    </row>
    <row r="107" spans="4:9" x14ac:dyDescent="0.2">
      <c r="D107" s="22"/>
      <c r="E107" s="16"/>
      <c r="F107" s="16"/>
      <c r="G107" s="16"/>
      <c r="H107" s="16"/>
      <c r="I107" s="17"/>
    </row>
    <row r="108" spans="4:9" x14ac:dyDescent="0.2">
      <c r="D108" s="14" t="s">
        <v>38</v>
      </c>
      <c r="E108" s="15" t="s">
        <v>21</v>
      </c>
      <c r="F108" s="15" t="s">
        <v>22</v>
      </c>
      <c r="G108" s="15" t="s">
        <v>39</v>
      </c>
      <c r="H108" s="16"/>
      <c r="I108" s="17"/>
    </row>
    <row r="109" spans="4:9" x14ac:dyDescent="0.2">
      <c r="D109" s="23">
        <f>Лист1!$B$19</f>
        <v>1</v>
      </c>
      <c r="E109" s="24" t="str">
        <f>E105</f>
        <v>М42</v>
      </c>
      <c r="F109" s="24">
        <f>F105</f>
        <v>160</v>
      </c>
      <c r="G109" s="25">
        <f ca="1">D109/IF(TRUE=ISNUMBER(G58),G58,IF(TRUE=ISNUMBER(G63),G63,IF(TRUE=ISNUMBER(G68),G68,IF(TRUE=ISNUMBER(G73),G73,IF(TRUE=ISNUMBER(G78),G78,IF(TRUE=ISNUMBER(G83),G83,IF(TRUE=ISNUMBER(G88),G88,)))))))</f>
        <v>0.44563279857397498</v>
      </c>
      <c r="H109" s="26"/>
      <c r="I109" s="17"/>
    </row>
    <row r="110" spans="4:9" ht="13.5" thickBot="1" x14ac:dyDescent="0.25">
      <c r="D110" s="27" t="s">
        <v>40</v>
      </c>
      <c r="E110" s="28"/>
      <c r="F110" s="28"/>
      <c r="G110" s="32" t="s">
        <v>29</v>
      </c>
      <c r="H110" s="32"/>
      <c r="I110" s="29"/>
    </row>
  </sheetData>
  <sheetCalcPr fullCalcOnLoad="1"/>
  <sheetProtection password="E81D" sheet="1" objects="1" scenarios="1"/>
  <mergeCells count="16">
    <mergeCell ref="C3:Q3"/>
    <mergeCell ref="A5:A49"/>
    <mergeCell ref="D59:F59"/>
    <mergeCell ref="G59:H59"/>
    <mergeCell ref="D64:F64"/>
    <mergeCell ref="G64:H64"/>
    <mergeCell ref="D84:F84"/>
    <mergeCell ref="G84:H84"/>
    <mergeCell ref="D89:F89"/>
    <mergeCell ref="G89:H89"/>
    <mergeCell ref="D69:F69"/>
    <mergeCell ref="G69:H69"/>
    <mergeCell ref="D74:F74"/>
    <mergeCell ref="G74:H74"/>
    <mergeCell ref="D79:F79"/>
    <mergeCell ref="G79:H79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  <cellWatches>
    <cellWatch r="B105"/>
    <cellWatch r="B107"/>
  </cellWatch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0"/>
  <sheetViews>
    <sheetView workbookViewId="0"/>
  </sheetViews>
  <sheetFormatPr defaultRowHeight="12.75" x14ac:dyDescent="0.2"/>
  <cols>
    <col min="7" max="7" width="10.28515625" bestFit="1" customWidth="1"/>
  </cols>
  <sheetData>
    <row r="1" spans="1:30" ht="15.75" x14ac:dyDescent="0.25">
      <c r="A1" s="30" t="s">
        <v>57</v>
      </c>
      <c r="G1" t="s">
        <v>2</v>
      </c>
    </row>
    <row r="3" spans="1:30" ht="18" x14ac:dyDescent="0.25">
      <c r="C3" s="193" t="s">
        <v>3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30" x14ac:dyDescent="0.2">
      <c r="C4" s="35" t="s">
        <v>44</v>
      </c>
      <c r="D4" s="35" t="s">
        <v>45</v>
      </c>
      <c r="E4" s="35" t="s">
        <v>46</v>
      </c>
      <c r="F4" s="35" t="s">
        <v>47</v>
      </c>
      <c r="G4" s="35" t="s">
        <v>48</v>
      </c>
      <c r="H4" s="35" t="s">
        <v>49</v>
      </c>
      <c r="I4" s="35" t="s">
        <v>50</v>
      </c>
      <c r="J4" s="35" t="s">
        <v>4</v>
      </c>
      <c r="K4" s="35" t="s">
        <v>5</v>
      </c>
      <c r="L4" s="35" t="s">
        <v>6</v>
      </c>
      <c r="M4" s="35" t="s">
        <v>7</v>
      </c>
      <c r="N4" s="35" t="s">
        <v>8</v>
      </c>
      <c r="O4" s="35" t="s">
        <v>9</v>
      </c>
      <c r="P4" s="35" t="s">
        <v>10</v>
      </c>
      <c r="Q4" s="35" t="s">
        <v>11</v>
      </c>
      <c r="R4" s="35" t="s">
        <v>12</v>
      </c>
      <c r="S4" s="35" t="s">
        <v>13</v>
      </c>
      <c r="T4" s="35" t="s">
        <v>14</v>
      </c>
      <c r="U4" s="35" t="s">
        <v>15</v>
      </c>
      <c r="V4" s="35" t="s">
        <v>16</v>
      </c>
      <c r="W4" s="35" t="s">
        <v>17</v>
      </c>
      <c r="X4" s="35" t="s">
        <v>18</v>
      </c>
      <c r="AD4" s="35" t="s">
        <v>44</v>
      </c>
    </row>
    <row r="5" spans="1:30" x14ac:dyDescent="0.2">
      <c r="A5" s="194" t="s">
        <v>19</v>
      </c>
      <c r="B5" s="36">
        <v>2</v>
      </c>
      <c r="C5" s="37">
        <v>0.104</v>
      </c>
      <c r="D5" s="37" t="s">
        <v>20</v>
      </c>
      <c r="E5" s="37" t="s">
        <v>20</v>
      </c>
      <c r="F5" s="37" t="s">
        <v>20</v>
      </c>
      <c r="G5" s="37" t="s">
        <v>20</v>
      </c>
      <c r="H5" s="37" t="s">
        <v>20</v>
      </c>
      <c r="I5" s="37" t="s">
        <v>20</v>
      </c>
      <c r="J5" s="37" t="s">
        <v>20</v>
      </c>
      <c r="K5" s="37" t="s">
        <v>20</v>
      </c>
      <c r="L5" s="37" t="s">
        <v>20</v>
      </c>
      <c r="M5" s="37" t="s">
        <v>20</v>
      </c>
      <c r="N5" s="37" t="s">
        <v>20</v>
      </c>
      <c r="O5" s="37" t="s">
        <v>20</v>
      </c>
      <c r="P5" s="37" t="s">
        <v>20</v>
      </c>
      <c r="Q5" s="37" t="s">
        <v>20</v>
      </c>
      <c r="R5" s="37" t="s">
        <v>20</v>
      </c>
      <c r="S5" s="37" t="s">
        <v>20</v>
      </c>
      <c r="T5" s="37" t="s">
        <v>20</v>
      </c>
      <c r="U5" s="37" t="s">
        <v>20</v>
      </c>
      <c r="V5" s="37" t="s">
        <v>20</v>
      </c>
      <c r="W5" s="37" t="s">
        <v>20</v>
      </c>
      <c r="X5" s="37" t="s">
        <v>20</v>
      </c>
      <c r="AD5" s="35" t="s">
        <v>45</v>
      </c>
    </row>
    <row r="6" spans="1:30" x14ac:dyDescent="0.2">
      <c r="A6" s="195"/>
      <c r="B6" s="36">
        <v>3</v>
      </c>
      <c r="C6" s="37">
        <v>0.11799999999999999</v>
      </c>
      <c r="D6" s="37">
        <v>0.216</v>
      </c>
      <c r="E6" s="37">
        <v>0.39</v>
      </c>
      <c r="F6" s="37" t="s">
        <v>20</v>
      </c>
      <c r="G6" s="37" t="s">
        <v>20</v>
      </c>
      <c r="H6" s="37" t="s">
        <v>20</v>
      </c>
      <c r="I6" s="37" t="s">
        <v>20</v>
      </c>
      <c r="J6" s="37" t="s">
        <v>20</v>
      </c>
      <c r="K6" s="37" t="s">
        <v>20</v>
      </c>
      <c r="L6" s="37" t="s">
        <v>20</v>
      </c>
      <c r="M6" s="37" t="s">
        <v>20</v>
      </c>
      <c r="N6" s="37" t="s">
        <v>20</v>
      </c>
      <c r="O6" s="37" t="s">
        <v>20</v>
      </c>
      <c r="P6" s="37" t="s">
        <v>20</v>
      </c>
      <c r="Q6" s="37" t="s">
        <v>20</v>
      </c>
      <c r="R6" s="37" t="s">
        <v>20</v>
      </c>
      <c r="S6" s="37" t="s">
        <v>20</v>
      </c>
      <c r="T6" s="37" t="s">
        <v>20</v>
      </c>
      <c r="U6" s="37" t="s">
        <v>20</v>
      </c>
      <c r="V6" s="37" t="s">
        <v>20</v>
      </c>
      <c r="W6" s="37" t="s">
        <v>20</v>
      </c>
      <c r="X6" s="37" t="s">
        <v>20</v>
      </c>
      <c r="AD6" s="35" t="s">
        <v>46</v>
      </c>
    </row>
    <row r="7" spans="1:30" x14ac:dyDescent="0.2">
      <c r="A7" s="195"/>
      <c r="B7" s="36">
        <v>4</v>
      </c>
      <c r="C7" s="37">
        <v>0.13200000000000001</v>
      </c>
      <c r="D7" s="37">
        <v>0.23799999999999999</v>
      </c>
      <c r="E7" s="37">
        <v>0.42499999999999999</v>
      </c>
      <c r="F7" s="37">
        <v>0.60899999999999999</v>
      </c>
      <c r="G7" s="37" t="s">
        <v>20</v>
      </c>
      <c r="H7" s="37" t="s">
        <v>20</v>
      </c>
      <c r="I7" s="37" t="s">
        <v>20</v>
      </c>
      <c r="J7" s="37" t="s">
        <v>20</v>
      </c>
      <c r="K7" s="37" t="s">
        <v>20</v>
      </c>
      <c r="L7" s="37" t="s">
        <v>20</v>
      </c>
      <c r="M7" s="37" t="s">
        <v>20</v>
      </c>
      <c r="N7" s="37" t="s">
        <v>20</v>
      </c>
      <c r="O7" s="37" t="s">
        <v>20</v>
      </c>
      <c r="P7" s="37" t="s">
        <v>20</v>
      </c>
      <c r="Q7" s="37" t="s">
        <v>20</v>
      </c>
      <c r="R7" s="37" t="s">
        <v>20</v>
      </c>
      <c r="S7" s="37" t="s">
        <v>20</v>
      </c>
      <c r="T7" s="37" t="s">
        <v>20</v>
      </c>
      <c r="U7" s="37" t="s">
        <v>20</v>
      </c>
      <c r="V7" s="37" t="s">
        <v>20</v>
      </c>
      <c r="W7" s="37" t="s">
        <v>20</v>
      </c>
      <c r="X7" s="37" t="s">
        <v>20</v>
      </c>
      <c r="AD7" s="35" t="s">
        <v>47</v>
      </c>
    </row>
    <row r="8" spans="1:30" x14ac:dyDescent="0.2">
      <c r="A8" s="195"/>
      <c r="B8" s="36">
        <v>5</v>
      </c>
      <c r="C8" s="37">
        <v>0.14599999999999999</v>
      </c>
      <c r="D8" s="37">
        <v>0.26</v>
      </c>
      <c r="E8" s="37">
        <v>0.46</v>
      </c>
      <c r="F8" s="37">
        <v>0.66</v>
      </c>
      <c r="G8" s="37">
        <v>0.88700000000000001</v>
      </c>
      <c r="H8" s="37" t="s">
        <v>20</v>
      </c>
      <c r="I8" s="37" t="s">
        <v>20</v>
      </c>
      <c r="J8" s="37" t="s">
        <v>20</v>
      </c>
      <c r="K8" s="37" t="s">
        <v>20</v>
      </c>
      <c r="L8" s="37" t="s">
        <v>20</v>
      </c>
      <c r="M8" s="37" t="s">
        <v>20</v>
      </c>
      <c r="N8" s="37" t="s">
        <v>20</v>
      </c>
      <c r="O8" s="37" t="s">
        <v>20</v>
      </c>
      <c r="P8" s="37" t="s">
        <v>20</v>
      </c>
      <c r="Q8" s="37" t="s">
        <v>20</v>
      </c>
      <c r="R8" s="37" t="s">
        <v>20</v>
      </c>
      <c r="S8" s="37" t="s">
        <v>20</v>
      </c>
      <c r="T8" s="37" t="s">
        <v>20</v>
      </c>
      <c r="U8" s="37" t="s">
        <v>20</v>
      </c>
      <c r="V8" s="37" t="s">
        <v>20</v>
      </c>
      <c r="W8" s="37" t="s">
        <v>20</v>
      </c>
      <c r="X8" s="37" t="s">
        <v>20</v>
      </c>
      <c r="AD8" s="35" t="s">
        <v>48</v>
      </c>
    </row>
    <row r="9" spans="1:30" x14ac:dyDescent="0.2">
      <c r="A9" s="195"/>
      <c r="B9" s="36">
        <v>6</v>
      </c>
      <c r="C9" s="37">
        <v>0.16</v>
      </c>
      <c r="D9" s="37">
        <v>0.28199999999999997</v>
      </c>
      <c r="E9" s="37">
        <v>0.495</v>
      </c>
      <c r="F9" s="37">
        <v>0.71099999999999997</v>
      </c>
      <c r="G9" s="37">
        <v>0.95099999999999996</v>
      </c>
      <c r="H9" s="37">
        <v>1.4610000000000001</v>
      </c>
      <c r="I9" s="37">
        <v>2.19</v>
      </c>
      <c r="J9" s="37" t="s">
        <v>20</v>
      </c>
      <c r="K9" s="37" t="s">
        <v>20</v>
      </c>
      <c r="L9" s="37" t="s">
        <v>20</v>
      </c>
      <c r="M9" s="37" t="s">
        <v>20</v>
      </c>
      <c r="N9" s="37" t="s">
        <v>20</v>
      </c>
      <c r="O9" s="37" t="s">
        <v>20</v>
      </c>
      <c r="P9" s="37" t="s">
        <v>20</v>
      </c>
      <c r="Q9" s="37" t="s">
        <v>20</v>
      </c>
      <c r="R9" s="37" t="s">
        <v>20</v>
      </c>
      <c r="S9" s="37" t="s">
        <v>20</v>
      </c>
      <c r="T9" s="37" t="s">
        <v>20</v>
      </c>
      <c r="U9" s="37" t="s">
        <v>20</v>
      </c>
      <c r="V9" s="37" t="s">
        <v>20</v>
      </c>
      <c r="W9" s="37" t="s">
        <v>20</v>
      </c>
      <c r="X9" s="37" t="s">
        <v>20</v>
      </c>
      <c r="AD9" s="35" t="s">
        <v>49</v>
      </c>
    </row>
    <row r="10" spans="1:30" x14ac:dyDescent="0.2">
      <c r="A10" s="195"/>
      <c r="B10" s="36">
        <v>8</v>
      </c>
      <c r="C10" s="37">
        <v>0.188</v>
      </c>
      <c r="D10" s="37">
        <v>0.32600000000000001</v>
      </c>
      <c r="E10" s="37">
        <v>0.56499999999999995</v>
      </c>
      <c r="F10" s="37">
        <v>0.81299999999999994</v>
      </c>
      <c r="G10" s="37">
        <v>1.08</v>
      </c>
      <c r="H10" s="37">
        <v>1.641</v>
      </c>
      <c r="I10" s="37">
        <v>2.472</v>
      </c>
      <c r="J10" s="37">
        <v>4.306</v>
      </c>
      <c r="K10" s="37">
        <v>8.6679999999999993</v>
      </c>
      <c r="L10" s="37" t="s">
        <v>20</v>
      </c>
      <c r="M10" s="37" t="s">
        <v>20</v>
      </c>
      <c r="N10" s="37" t="s">
        <v>20</v>
      </c>
      <c r="O10" s="37" t="s">
        <v>20</v>
      </c>
      <c r="P10" s="37" t="s">
        <v>20</v>
      </c>
      <c r="Q10" s="37" t="s">
        <v>20</v>
      </c>
      <c r="R10" s="37" t="s">
        <v>20</v>
      </c>
      <c r="S10" s="37" t="s">
        <v>20</v>
      </c>
      <c r="T10" s="37" t="s">
        <v>20</v>
      </c>
      <c r="U10" s="37" t="s">
        <v>20</v>
      </c>
      <c r="V10" s="37" t="s">
        <v>20</v>
      </c>
      <c r="W10" s="37" t="s">
        <v>20</v>
      </c>
      <c r="X10" s="37" t="s">
        <v>20</v>
      </c>
      <c r="AD10" s="35" t="s">
        <v>50</v>
      </c>
    </row>
    <row r="11" spans="1:30" x14ac:dyDescent="0.2">
      <c r="A11" s="195"/>
      <c r="B11" s="36">
        <v>10</v>
      </c>
      <c r="C11" s="37">
        <v>0.216</v>
      </c>
      <c r="D11" s="37">
        <v>0.37</v>
      </c>
      <c r="E11" s="37">
        <v>0.63500000000000001</v>
      </c>
      <c r="F11" s="37">
        <v>0.91500000000000004</v>
      </c>
      <c r="G11" s="37">
        <v>1.2090000000000001</v>
      </c>
      <c r="H11" s="37">
        <v>1.821</v>
      </c>
      <c r="I11" s="37">
        <v>2.754</v>
      </c>
      <c r="J11" s="37">
        <v>4.7119999999999997</v>
      </c>
      <c r="K11" s="37">
        <v>9.3940000000000001</v>
      </c>
      <c r="L11" s="37">
        <v>16.68</v>
      </c>
      <c r="M11" s="37" t="s">
        <v>20</v>
      </c>
      <c r="N11" s="37" t="s">
        <v>20</v>
      </c>
      <c r="O11" s="37" t="s">
        <v>20</v>
      </c>
      <c r="P11" s="37" t="s">
        <v>20</v>
      </c>
      <c r="Q11" s="37" t="s">
        <v>20</v>
      </c>
      <c r="R11" s="37" t="s">
        <v>20</v>
      </c>
      <c r="S11" s="37" t="s">
        <v>20</v>
      </c>
      <c r="T11" s="37" t="s">
        <v>20</v>
      </c>
      <c r="U11" s="37" t="s">
        <v>20</v>
      </c>
      <c r="V11" s="37" t="s">
        <v>20</v>
      </c>
      <c r="W11" s="37" t="s">
        <v>20</v>
      </c>
      <c r="X11" s="37" t="s">
        <v>20</v>
      </c>
      <c r="AD11" s="35" t="s">
        <v>4</v>
      </c>
    </row>
    <row r="12" spans="1:30" x14ac:dyDescent="0.2">
      <c r="A12" s="195"/>
      <c r="B12" s="36">
        <v>12</v>
      </c>
      <c r="C12" s="37">
        <v>0.25</v>
      </c>
      <c r="D12" s="37">
        <v>0.41399999999999998</v>
      </c>
      <c r="E12" s="37">
        <v>0.70499999999999996</v>
      </c>
      <c r="F12" s="37">
        <v>1.0169999999999999</v>
      </c>
      <c r="G12" s="37">
        <v>1.337</v>
      </c>
      <c r="H12" s="37">
        <v>2.0009999999999999</v>
      </c>
      <c r="I12" s="37">
        <v>3.036</v>
      </c>
      <c r="J12" s="37">
        <v>5.1180000000000003</v>
      </c>
      <c r="K12" s="37">
        <v>10.119999999999999</v>
      </c>
      <c r="L12" s="37">
        <v>17.82</v>
      </c>
      <c r="M12" s="37" t="s">
        <v>20</v>
      </c>
      <c r="N12" s="37" t="s">
        <v>20</v>
      </c>
      <c r="O12" s="37" t="s">
        <v>20</v>
      </c>
      <c r="P12" s="37" t="s">
        <v>20</v>
      </c>
      <c r="Q12" s="37" t="s">
        <v>20</v>
      </c>
      <c r="R12" s="37" t="s">
        <v>20</v>
      </c>
      <c r="S12" s="37" t="s">
        <v>20</v>
      </c>
      <c r="T12" s="37" t="s">
        <v>20</v>
      </c>
      <c r="U12" s="37" t="s">
        <v>20</v>
      </c>
      <c r="V12" s="37" t="s">
        <v>20</v>
      </c>
      <c r="W12" s="37" t="s">
        <v>20</v>
      </c>
      <c r="X12" s="37" t="s">
        <v>20</v>
      </c>
      <c r="AD12" s="35" t="s">
        <v>5</v>
      </c>
    </row>
    <row r="13" spans="1:30" x14ac:dyDescent="0.2">
      <c r="A13" s="195"/>
      <c r="B13" s="36">
        <v>14</v>
      </c>
      <c r="C13" s="37">
        <v>0.28100000000000003</v>
      </c>
      <c r="D13" s="37">
        <v>0.46899999999999997</v>
      </c>
      <c r="E13" s="37">
        <v>0.78700000000000003</v>
      </c>
      <c r="F13" s="37">
        <v>1.1220000000000001</v>
      </c>
      <c r="G13" s="37">
        <v>1.466</v>
      </c>
      <c r="H13" s="37">
        <v>2.181</v>
      </c>
      <c r="I13" s="37">
        <v>3.3180000000000001</v>
      </c>
      <c r="J13" s="37">
        <v>5.524</v>
      </c>
      <c r="K13" s="37">
        <v>10.85</v>
      </c>
      <c r="L13" s="37">
        <v>18.96</v>
      </c>
      <c r="M13" s="37">
        <v>27.89</v>
      </c>
      <c r="N13" s="37" t="s">
        <v>20</v>
      </c>
      <c r="O13" s="37" t="s">
        <v>20</v>
      </c>
      <c r="P13" s="37" t="s">
        <v>20</v>
      </c>
      <c r="Q13" s="37" t="s">
        <v>20</v>
      </c>
      <c r="R13" s="37" t="s">
        <v>20</v>
      </c>
      <c r="S13" s="37" t="s">
        <v>20</v>
      </c>
      <c r="T13" s="37" t="s">
        <v>20</v>
      </c>
      <c r="U13" s="37" t="s">
        <v>20</v>
      </c>
      <c r="V13" s="37" t="s">
        <v>20</v>
      </c>
      <c r="W13" s="37" t="s">
        <v>20</v>
      </c>
      <c r="X13" s="37" t="s">
        <v>20</v>
      </c>
      <c r="AD13" s="35" t="s">
        <v>6</v>
      </c>
    </row>
    <row r="14" spans="1:30" x14ac:dyDescent="0.2">
      <c r="A14" s="195"/>
      <c r="B14" s="36">
        <v>16</v>
      </c>
      <c r="C14" s="37" t="s">
        <v>20</v>
      </c>
      <c r="D14" s="37">
        <v>0.51800000000000002</v>
      </c>
      <c r="E14" s="37">
        <v>0.86399999999999999</v>
      </c>
      <c r="F14" s="37">
        <v>1.234</v>
      </c>
      <c r="G14" s="37">
        <v>1.595</v>
      </c>
      <c r="H14" s="37">
        <v>2.3679999999999999</v>
      </c>
      <c r="I14" s="37">
        <v>3.6</v>
      </c>
      <c r="J14" s="37">
        <v>5.93</v>
      </c>
      <c r="K14" s="37">
        <v>11.57</v>
      </c>
      <c r="L14" s="37">
        <v>20.100000000000001</v>
      </c>
      <c r="M14" s="37">
        <v>29.48</v>
      </c>
      <c r="N14" s="37">
        <v>43.98</v>
      </c>
      <c r="O14" s="37" t="s">
        <v>20</v>
      </c>
      <c r="P14" s="37" t="s">
        <v>20</v>
      </c>
      <c r="Q14" s="37" t="s">
        <v>20</v>
      </c>
      <c r="R14" s="37" t="s">
        <v>20</v>
      </c>
      <c r="S14" s="37" t="s">
        <v>20</v>
      </c>
      <c r="T14" s="37" t="s">
        <v>20</v>
      </c>
      <c r="U14" s="37" t="s">
        <v>20</v>
      </c>
      <c r="V14" s="37" t="s">
        <v>20</v>
      </c>
      <c r="W14" s="37" t="s">
        <v>20</v>
      </c>
      <c r="X14" s="37" t="s">
        <v>20</v>
      </c>
      <c r="AD14" s="35" t="s">
        <v>7</v>
      </c>
    </row>
    <row r="15" spans="1:30" x14ac:dyDescent="0.2">
      <c r="A15" s="195"/>
      <c r="B15" s="36">
        <v>18</v>
      </c>
      <c r="C15" s="37" t="s">
        <v>20</v>
      </c>
      <c r="D15" s="37">
        <v>0.56699999999999995</v>
      </c>
      <c r="E15" s="37">
        <v>0.94099999999999995</v>
      </c>
      <c r="F15" s="37">
        <v>1.3440000000000001</v>
      </c>
      <c r="G15" s="37">
        <v>1.7230000000000001</v>
      </c>
      <c r="H15" s="37">
        <v>2.5659999999999998</v>
      </c>
      <c r="I15" s="37">
        <v>4.0620000000000003</v>
      </c>
      <c r="J15" s="37">
        <v>6.3360000000000003</v>
      </c>
      <c r="K15" s="37">
        <v>12.3</v>
      </c>
      <c r="L15" s="37">
        <v>21.23</v>
      </c>
      <c r="M15" s="37">
        <v>31.12</v>
      </c>
      <c r="N15" s="37">
        <v>46.21</v>
      </c>
      <c r="O15" s="37">
        <v>65.540000000000006</v>
      </c>
      <c r="P15" s="37" t="s">
        <v>20</v>
      </c>
      <c r="Q15" s="37" t="s">
        <v>20</v>
      </c>
      <c r="R15" s="37" t="s">
        <v>20</v>
      </c>
      <c r="S15" s="37" t="s">
        <v>20</v>
      </c>
      <c r="T15" s="37" t="s">
        <v>20</v>
      </c>
      <c r="U15" s="37" t="s">
        <v>20</v>
      </c>
      <c r="V15" s="37" t="s">
        <v>20</v>
      </c>
      <c r="W15" s="37" t="s">
        <v>20</v>
      </c>
      <c r="X15" s="37" t="s">
        <v>20</v>
      </c>
      <c r="AD15" s="35" t="s">
        <v>8</v>
      </c>
    </row>
    <row r="16" spans="1:30" x14ac:dyDescent="0.2">
      <c r="A16" s="195"/>
      <c r="B16" s="36">
        <v>20</v>
      </c>
      <c r="C16" s="37" t="s">
        <v>20</v>
      </c>
      <c r="D16" s="37" t="s">
        <v>20</v>
      </c>
      <c r="E16" s="37">
        <v>1.0189999999999999</v>
      </c>
      <c r="F16" s="37">
        <v>1.456</v>
      </c>
      <c r="G16" s="37">
        <v>1.8520000000000001</v>
      </c>
      <c r="H16" s="37">
        <v>2.7629999999999999</v>
      </c>
      <c r="I16" s="37">
        <v>4.3710000000000004</v>
      </c>
      <c r="J16" s="37">
        <v>6.742</v>
      </c>
      <c r="K16" s="37">
        <v>13.02</v>
      </c>
      <c r="L16" s="37">
        <v>22.37</v>
      </c>
      <c r="M16" s="37">
        <v>32.76</v>
      </c>
      <c r="N16" s="37">
        <v>48.45</v>
      </c>
      <c r="O16" s="37">
        <v>68.489999999999995</v>
      </c>
      <c r="P16" s="37">
        <v>95.81</v>
      </c>
      <c r="Q16" s="37" t="s">
        <v>20</v>
      </c>
      <c r="R16" s="37" t="s">
        <v>20</v>
      </c>
      <c r="S16" s="37" t="s">
        <v>20</v>
      </c>
      <c r="T16" s="37" t="s">
        <v>20</v>
      </c>
      <c r="U16" s="37" t="s">
        <v>20</v>
      </c>
      <c r="V16" s="37" t="s">
        <v>20</v>
      </c>
      <c r="W16" s="37" t="s">
        <v>20</v>
      </c>
      <c r="X16" s="37" t="s">
        <v>20</v>
      </c>
      <c r="AD16" s="35" t="s">
        <v>9</v>
      </c>
    </row>
    <row r="17" spans="1:30" x14ac:dyDescent="0.2">
      <c r="A17" s="195"/>
      <c r="B17" s="36">
        <v>22</v>
      </c>
      <c r="C17" s="37" t="s">
        <v>20</v>
      </c>
      <c r="D17" s="37" t="s">
        <v>20</v>
      </c>
      <c r="E17" s="37">
        <v>1.0960000000000001</v>
      </c>
      <c r="F17" s="37">
        <v>1.5669999999999999</v>
      </c>
      <c r="G17" s="37">
        <v>1.9810000000000001</v>
      </c>
      <c r="H17" s="37">
        <v>2.9609999999999999</v>
      </c>
      <c r="I17" s="37">
        <v>4.6790000000000003</v>
      </c>
      <c r="J17" s="37">
        <v>7.2039999999999997</v>
      </c>
      <c r="K17" s="37">
        <v>13.75</v>
      </c>
      <c r="L17" s="37">
        <v>23.51</v>
      </c>
      <c r="M17" s="37">
        <v>34.4</v>
      </c>
      <c r="N17" s="37">
        <v>50.69</v>
      </c>
      <c r="O17" s="37">
        <v>71.44</v>
      </c>
      <c r="P17" s="37">
        <v>99.52</v>
      </c>
      <c r="Q17" s="37" t="s">
        <v>20</v>
      </c>
      <c r="R17" s="37" t="s">
        <v>20</v>
      </c>
      <c r="S17" s="37" t="s">
        <v>20</v>
      </c>
      <c r="T17" s="37" t="s">
        <v>20</v>
      </c>
      <c r="U17" s="37" t="s">
        <v>20</v>
      </c>
      <c r="V17" s="37" t="s">
        <v>20</v>
      </c>
      <c r="W17" s="37" t="s">
        <v>20</v>
      </c>
      <c r="X17" s="37" t="s">
        <v>20</v>
      </c>
      <c r="AD17" s="35" t="s">
        <v>10</v>
      </c>
    </row>
    <row r="18" spans="1:30" x14ac:dyDescent="0.2">
      <c r="A18" s="195"/>
      <c r="B18" s="36">
        <v>25</v>
      </c>
      <c r="C18" s="37" t="s">
        <v>20</v>
      </c>
      <c r="D18" s="37" t="s">
        <v>20</v>
      </c>
      <c r="E18" s="37">
        <v>1.2110000000000001</v>
      </c>
      <c r="F18" s="37">
        <v>1.7330000000000001</v>
      </c>
      <c r="G18" s="37">
        <v>2.1739999999999999</v>
      </c>
      <c r="H18" s="37">
        <v>3.2570000000000001</v>
      </c>
      <c r="I18" s="37">
        <v>5.1420000000000003</v>
      </c>
      <c r="J18" s="37">
        <v>7.8710000000000004</v>
      </c>
      <c r="K18" s="37">
        <v>14.84</v>
      </c>
      <c r="L18" s="37">
        <v>25.22</v>
      </c>
      <c r="M18" s="37">
        <v>36.86</v>
      </c>
      <c r="N18" s="37">
        <v>54.05</v>
      </c>
      <c r="O18" s="37">
        <v>75.87</v>
      </c>
      <c r="P18" s="37">
        <v>105.1</v>
      </c>
      <c r="Q18" s="37">
        <v>133.30000000000001</v>
      </c>
      <c r="R18" s="37" t="s">
        <v>20</v>
      </c>
      <c r="S18" s="37" t="s">
        <v>20</v>
      </c>
      <c r="T18" s="37" t="s">
        <v>20</v>
      </c>
      <c r="U18" s="37" t="s">
        <v>20</v>
      </c>
      <c r="V18" s="37" t="s">
        <v>20</v>
      </c>
      <c r="W18" s="37" t="s">
        <v>20</v>
      </c>
      <c r="X18" s="37" t="s">
        <v>20</v>
      </c>
      <c r="AD18" s="35" t="s">
        <v>11</v>
      </c>
    </row>
    <row r="19" spans="1:30" x14ac:dyDescent="0.2">
      <c r="A19" s="195"/>
      <c r="B19" s="36">
        <v>28</v>
      </c>
      <c r="C19" s="37" t="s">
        <v>20</v>
      </c>
      <c r="D19" s="37" t="s">
        <v>20</v>
      </c>
      <c r="E19" s="37" t="s">
        <v>20</v>
      </c>
      <c r="F19" s="37">
        <v>1.9</v>
      </c>
      <c r="G19" s="37">
        <v>2.367</v>
      </c>
      <c r="H19" s="37">
        <v>3.5529999999999999</v>
      </c>
      <c r="I19" s="37">
        <v>5.6050000000000004</v>
      </c>
      <c r="J19" s="37">
        <v>8.5370000000000008</v>
      </c>
      <c r="K19" s="37">
        <v>16.329999999999998</v>
      </c>
      <c r="L19" s="37">
        <v>26.92</v>
      </c>
      <c r="M19" s="37">
        <v>39.32</v>
      </c>
      <c r="N19" s="37">
        <v>57.4</v>
      </c>
      <c r="O19" s="37">
        <v>80.290000000000006</v>
      </c>
      <c r="P19" s="37">
        <v>110.6</v>
      </c>
      <c r="Q19" s="37">
        <v>140.19999999999999</v>
      </c>
      <c r="R19" s="37" t="s">
        <v>20</v>
      </c>
      <c r="S19" s="37" t="s">
        <v>20</v>
      </c>
      <c r="T19" s="37" t="s">
        <v>20</v>
      </c>
      <c r="U19" s="37" t="s">
        <v>20</v>
      </c>
      <c r="V19" s="37" t="s">
        <v>20</v>
      </c>
      <c r="W19" s="37" t="s">
        <v>20</v>
      </c>
      <c r="X19" s="37" t="s">
        <v>20</v>
      </c>
      <c r="AD19" s="35" t="s">
        <v>12</v>
      </c>
    </row>
    <row r="20" spans="1:30" x14ac:dyDescent="0.2">
      <c r="A20" s="195"/>
      <c r="B20" s="36">
        <v>30</v>
      </c>
      <c r="C20" s="37" t="s">
        <v>20</v>
      </c>
      <c r="D20" s="37" t="s">
        <v>20</v>
      </c>
      <c r="E20" s="37" t="s">
        <v>20</v>
      </c>
      <c r="F20" s="37">
        <v>2.0110000000000001</v>
      </c>
      <c r="G20" s="37">
        <v>2.496</v>
      </c>
      <c r="H20" s="37">
        <v>3.75</v>
      </c>
      <c r="I20" s="37">
        <v>5.9130000000000003</v>
      </c>
      <c r="J20" s="37">
        <v>8.9809999999999999</v>
      </c>
      <c r="K20" s="37">
        <v>17.12</v>
      </c>
      <c r="L20" s="37">
        <v>28.52</v>
      </c>
      <c r="M20" s="37">
        <v>40.96</v>
      </c>
      <c r="N20" s="37">
        <v>59.64</v>
      </c>
      <c r="O20" s="37">
        <v>83.24</v>
      </c>
      <c r="P20" s="37">
        <v>114.3</v>
      </c>
      <c r="Q20" s="37">
        <v>144.80000000000001</v>
      </c>
      <c r="R20" s="37">
        <v>193</v>
      </c>
      <c r="S20" s="37" t="s">
        <v>20</v>
      </c>
      <c r="T20" s="37" t="s">
        <v>20</v>
      </c>
      <c r="U20" s="37" t="s">
        <v>20</v>
      </c>
      <c r="V20" s="37" t="s">
        <v>20</v>
      </c>
      <c r="W20" s="37" t="s">
        <v>20</v>
      </c>
      <c r="X20" s="37" t="s">
        <v>20</v>
      </c>
      <c r="AD20" s="35" t="s">
        <v>13</v>
      </c>
    </row>
    <row r="21" spans="1:30" x14ac:dyDescent="0.2">
      <c r="A21" s="195"/>
      <c r="B21" s="36">
        <v>32</v>
      </c>
      <c r="C21" s="37" t="s">
        <v>20</v>
      </c>
      <c r="D21" s="37" t="s">
        <v>20</v>
      </c>
      <c r="E21" s="37" t="s">
        <v>20</v>
      </c>
      <c r="F21" s="37" t="s">
        <v>20</v>
      </c>
      <c r="G21" s="37" t="s">
        <v>20</v>
      </c>
      <c r="H21" s="37">
        <v>3.948</v>
      </c>
      <c r="I21" s="37">
        <v>6.2220000000000004</v>
      </c>
      <c r="J21" s="37">
        <v>9.4260000000000002</v>
      </c>
      <c r="K21" s="37">
        <v>17.91</v>
      </c>
      <c r="L21" s="37">
        <v>29.43</v>
      </c>
      <c r="M21" s="37">
        <v>42.59</v>
      </c>
      <c r="N21" s="37">
        <v>61.87</v>
      </c>
      <c r="O21" s="37">
        <v>86.19</v>
      </c>
      <c r="P21" s="37">
        <v>118</v>
      </c>
      <c r="Q21" s="37">
        <v>149.4</v>
      </c>
      <c r="R21" s="37">
        <v>198.6</v>
      </c>
      <c r="S21" s="37">
        <v>237</v>
      </c>
      <c r="T21" s="37" t="s">
        <v>20</v>
      </c>
      <c r="U21" s="37" t="s">
        <v>20</v>
      </c>
      <c r="V21" s="37" t="s">
        <v>20</v>
      </c>
      <c r="W21" s="37" t="s">
        <v>20</v>
      </c>
      <c r="X21" s="37" t="s">
        <v>20</v>
      </c>
      <c r="AD21" s="35" t="s">
        <v>14</v>
      </c>
    </row>
    <row r="22" spans="1:30" x14ac:dyDescent="0.2">
      <c r="A22" s="195"/>
      <c r="B22" s="36">
        <v>35</v>
      </c>
      <c r="C22" s="37" t="s">
        <v>20</v>
      </c>
      <c r="D22" s="37" t="s">
        <v>20</v>
      </c>
      <c r="E22" s="37" t="s">
        <v>20</v>
      </c>
      <c r="F22" s="37" t="s">
        <v>20</v>
      </c>
      <c r="G22" s="37" t="s">
        <v>20</v>
      </c>
      <c r="H22" s="37">
        <v>4.2439999999999998</v>
      </c>
      <c r="I22" s="37">
        <v>6.6849999999999996</v>
      </c>
      <c r="J22" s="37">
        <v>10.09</v>
      </c>
      <c r="K22" s="37">
        <v>19.09</v>
      </c>
      <c r="L22" s="37">
        <v>31.28</v>
      </c>
      <c r="M22" s="37">
        <v>45.34</v>
      </c>
      <c r="N22" s="37">
        <v>65.239999999999995</v>
      </c>
      <c r="O22" s="37">
        <v>90.62</v>
      </c>
      <c r="P22" s="37">
        <v>123.6</v>
      </c>
      <c r="Q22" s="37">
        <v>156.30000000000001</v>
      </c>
      <c r="R22" s="37">
        <v>207</v>
      </c>
      <c r="S22" s="37">
        <v>246.9</v>
      </c>
      <c r="T22" s="37">
        <v>340.6</v>
      </c>
      <c r="U22" s="37" t="s">
        <v>20</v>
      </c>
      <c r="V22" s="37" t="s">
        <v>20</v>
      </c>
      <c r="W22" s="37" t="s">
        <v>20</v>
      </c>
      <c r="X22" s="37" t="s">
        <v>20</v>
      </c>
      <c r="AD22" s="35" t="s">
        <v>15</v>
      </c>
    </row>
    <row r="23" spans="1:30" x14ac:dyDescent="0.2">
      <c r="A23" s="195"/>
      <c r="B23" s="36">
        <v>38</v>
      </c>
      <c r="C23" s="37" t="s">
        <v>20</v>
      </c>
      <c r="D23" s="37" t="s">
        <v>20</v>
      </c>
      <c r="E23" s="37" t="s">
        <v>20</v>
      </c>
      <c r="F23" s="37" t="s">
        <v>20</v>
      </c>
      <c r="G23" s="37" t="s">
        <v>20</v>
      </c>
      <c r="H23" s="37">
        <v>4.54</v>
      </c>
      <c r="I23" s="37">
        <v>7.1470000000000002</v>
      </c>
      <c r="J23" s="37">
        <v>10.76</v>
      </c>
      <c r="K23" s="37">
        <v>20.28</v>
      </c>
      <c r="L23" s="37">
        <v>33.18</v>
      </c>
      <c r="M23" s="37">
        <v>48</v>
      </c>
      <c r="N23" s="37">
        <v>68.59</v>
      </c>
      <c r="O23" s="37">
        <v>95.04</v>
      </c>
      <c r="P23" s="37">
        <v>129.19999999999999</v>
      </c>
      <c r="Q23" s="37">
        <v>163.19999999999999</v>
      </c>
      <c r="R23" s="37">
        <v>215.4</v>
      </c>
      <c r="S23" s="37">
        <v>256.89999999999998</v>
      </c>
      <c r="T23" s="37">
        <v>353.3</v>
      </c>
      <c r="U23" s="37" t="s">
        <v>20</v>
      </c>
      <c r="V23" s="37" t="s">
        <v>20</v>
      </c>
      <c r="W23" s="37" t="s">
        <v>20</v>
      </c>
      <c r="X23" s="37" t="s">
        <v>20</v>
      </c>
      <c r="AD23" s="35" t="s">
        <v>16</v>
      </c>
    </row>
    <row r="24" spans="1:30" x14ac:dyDescent="0.2">
      <c r="A24" s="195"/>
      <c r="B24" s="36">
        <v>40</v>
      </c>
      <c r="C24" s="37" t="s">
        <v>20</v>
      </c>
      <c r="D24" s="37" t="s">
        <v>20</v>
      </c>
      <c r="E24" s="37" t="s">
        <v>20</v>
      </c>
      <c r="F24" s="37" t="s">
        <v>20</v>
      </c>
      <c r="G24" s="37" t="s">
        <v>20</v>
      </c>
      <c r="H24" s="37">
        <v>4.7380000000000004</v>
      </c>
      <c r="I24" s="37">
        <v>7.4560000000000004</v>
      </c>
      <c r="J24" s="37">
        <v>11.2</v>
      </c>
      <c r="K24" s="37">
        <v>21.07</v>
      </c>
      <c r="L24" s="37">
        <v>34.36</v>
      </c>
      <c r="M24" s="37">
        <v>49.78</v>
      </c>
      <c r="N24" s="37">
        <v>71.25</v>
      </c>
      <c r="O24" s="37">
        <v>97.99</v>
      </c>
      <c r="P24" s="37">
        <v>132.9</v>
      </c>
      <c r="Q24" s="37">
        <v>167.8</v>
      </c>
      <c r="R24" s="37">
        <v>221</v>
      </c>
      <c r="S24" s="37">
        <v>263.5</v>
      </c>
      <c r="T24" s="37">
        <v>361.8</v>
      </c>
      <c r="U24" s="37">
        <v>474.8</v>
      </c>
      <c r="V24" s="37" t="s">
        <v>20</v>
      </c>
      <c r="W24" s="37" t="s">
        <v>20</v>
      </c>
      <c r="X24" s="37" t="s">
        <v>20</v>
      </c>
      <c r="AD24" s="35" t="s">
        <v>17</v>
      </c>
    </row>
    <row r="25" spans="1:30" x14ac:dyDescent="0.2">
      <c r="A25" s="195"/>
      <c r="B25" s="36">
        <v>45</v>
      </c>
      <c r="C25" s="37" t="s">
        <v>20</v>
      </c>
      <c r="D25" s="37" t="s">
        <v>20</v>
      </c>
      <c r="E25" s="37" t="s">
        <v>20</v>
      </c>
      <c r="F25" s="37" t="s">
        <v>20</v>
      </c>
      <c r="G25" s="37" t="s">
        <v>20</v>
      </c>
      <c r="H25" s="37">
        <v>5.2309999999999999</v>
      </c>
      <c r="I25" s="37">
        <v>8.2270000000000003</v>
      </c>
      <c r="J25" s="37">
        <v>12.31</v>
      </c>
      <c r="K25" s="37">
        <v>23.04</v>
      </c>
      <c r="L25" s="37">
        <v>37.450000000000003</v>
      </c>
      <c r="M25" s="37">
        <v>54.22</v>
      </c>
      <c r="N25" s="37">
        <v>77.3</v>
      </c>
      <c r="O25" s="37">
        <v>105.7</v>
      </c>
      <c r="P25" s="37">
        <v>142.1</v>
      </c>
      <c r="Q25" s="37">
        <v>179.4</v>
      </c>
      <c r="R25" s="37">
        <v>235</v>
      </c>
      <c r="S25" s="37">
        <v>280.10000000000002</v>
      </c>
      <c r="T25" s="37">
        <v>373</v>
      </c>
      <c r="U25" s="37">
        <v>500.9</v>
      </c>
      <c r="V25" s="37" t="s">
        <v>20</v>
      </c>
      <c r="W25" s="37" t="s">
        <v>20</v>
      </c>
      <c r="X25" s="37" t="s">
        <v>20</v>
      </c>
      <c r="AD25" s="35" t="s">
        <v>18</v>
      </c>
    </row>
    <row r="26" spans="1:30" x14ac:dyDescent="0.2">
      <c r="A26" s="195"/>
      <c r="B26" s="36">
        <v>50</v>
      </c>
      <c r="C26" s="37" t="s">
        <v>20</v>
      </c>
      <c r="D26" s="37" t="s">
        <v>20</v>
      </c>
      <c r="E26" s="37" t="s">
        <v>20</v>
      </c>
      <c r="F26" s="37" t="s">
        <v>20</v>
      </c>
      <c r="G26" s="37" t="s">
        <v>20</v>
      </c>
      <c r="H26" s="37">
        <v>5.7249999999999996</v>
      </c>
      <c r="I26" s="37">
        <v>8.9990000000000006</v>
      </c>
      <c r="J26" s="37">
        <v>13.42</v>
      </c>
      <c r="K26" s="37">
        <v>25.02</v>
      </c>
      <c r="L26" s="37">
        <v>40.53</v>
      </c>
      <c r="M26" s="37">
        <v>58.67</v>
      </c>
      <c r="N26" s="37">
        <v>83.35</v>
      </c>
      <c r="O26" s="37">
        <v>113.6</v>
      </c>
      <c r="P26" s="37">
        <v>152.4</v>
      </c>
      <c r="Q26" s="37">
        <v>190.9</v>
      </c>
      <c r="R26" s="37">
        <v>249</v>
      </c>
      <c r="S26" s="37">
        <v>296.7</v>
      </c>
      <c r="T26" s="37">
        <v>404.1</v>
      </c>
      <c r="U26" s="37">
        <v>526.9</v>
      </c>
      <c r="V26" s="37">
        <v>834.5</v>
      </c>
      <c r="W26" s="37" t="s">
        <v>20</v>
      </c>
      <c r="X26" s="37" t="s">
        <v>20</v>
      </c>
    </row>
    <row r="27" spans="1:30" x14ac:dyDescent="0.2">
      <c r="A27" s="195"/>
      <c r="B27" s="36">
        <v>55</v>
      </c>
      <c r="C27" s="37" t="s">
        <v>20</v>
      </c>
      <c r="D27" s="37" t="s">
        <v>20</v>
      </c>
      <c r="E27" s="37" t="s">
        <v>20</v>
      </c>
      <c r="F27" s="37" t="s">
        <v>20</v>
      </c>
      <c r="G27" s="37" t="s">
        <v>20</v>
      </c>
      <c r="H27" s="37">
        <v>6.218</v>
      </c>
      <c r="I27" s="37">
        <v>8.7690000000000001</v>
      </c>
      <c r="J27" s="37">
        <v>14.53</v>
      </c>
      <c r="K27" s="37">
        <v>26.99</v>
      </c>
      <c r="L27" s="37">
        <v>43.62</v>
      </c>
      <c r="M27" s="37">
        <v>63.11</v>
      </c>
      <c r="N27" s="37">
        <v>89.39</v>
      </c>
      <c r="O27" s="37">
        <v>121.5</v>
      </c>
      <c r="P27" s="37">
        <v>162.4</v>
      </c>
      <c r="Q27" s="37">
        <v>203.7</v>
      </c>
      <c r="R27" s="37">
        <v>263.10000000000002</v>
      </c>
      <c r="S27" s="37">
        <v>313.3</v>
      </c>
      <c r="T27" s="37">
        <v>425.3</v>
      </c>
      <c r="U27" s="37">
        <v>553</v>
      </c>
      <c r="V27" s="37">
        <v>872.1</v>
      </c>
      <c r="W27" s="37">
        <v>1304</v>
      </c>
      <c r="X27" s="37" t="s">
        <v>20</v>
      </c>
    </row>
    <row r="28" spans="1:30" x14ac:dyDescent="0.2">
      <c r="A28" s="195"/>
      <c r="B28" s="36">
        <v>60</v>
      </c>
      <c r="C28" s="37" t="s">
        <v>20</v>
      </c>
      <c r="D28" s="37" t="s">
        <v>20</v>
      </c>
      <c r="E28" s="37" t="s">
        <v>20</v>
      </c>
      <c r="F28" s="37" t="s">
        <v>20</v>
      </c>
      <c r="G28" s="37" t="s">
        <v>20</v>
      </c>
      <c r="H28" s="37">
        <v>6.7119999999999997</v>
      </c>
      <c r="I28" s="37">
        <v>10.54</v>
      </c>
      <c r="J28" s="37">
        <v>15.64</v>
      </c>
      <c r="K28" s="37">
        <v>28.97</v>
      </c>
      <c r="L28" s="37">
        <v>46.7</v>
      </c>
      <c r="M28" s="37">
        <v>67.55</v>
      </c>
      <c r="N28" s="37">
        <v>95.44</v>
      </c>
      <c r="O28" s="37">
        <v>129.4</v>
      </c>
      <c r="P28" s="37">
        <v>172.4</v>
      </c>
      <c r="Q28" s="37">
        <v>216</v>
      </c>
      <c r="R28" s="37">
        <v>278.89999999999998</v>
      </c>
      <c r="S28" s="37">
        <v>329.9</v>
      </c>
      <c r="T28" s="37">
        <v>446.5</v>
      </c>
      <c r="U28" s="37">
        <v>579</v>
      </c>
      <c r="V28" s="37">
        <v>909.8</v>
      </c>
      <c r="W28" s="37">
        <v>1356</v>
      </c>
      <c r="X28" s="37" t="s">
        <v>20</v>
      </c>
    </row>
    <row r="29" spans="1:30" x14ac:dyDescent="0.2">
      <c r="A29" s="195"/>
      <c r="B29" s="36">
        <v>65</v>
      </c>
      <c r="C29" s="37" t="s">
        <v>20</v>
      </c>
      <c r="D29" s="37" t="s">
        <v>20</v>
      </c>
      <c r="E29" s="37" t="s">
        <v>20</v>
      </c>
      <c r="F29" s="37" t="s">
        <v>20</v>
      </c>
      <c r="G29" s="37" t="s">
        <v>20</v>
      </c>
      <c r="H29" s="37" t="s">
        <v>20</v>
      </c>
      <c r="I29" s="37">
        <v>11.31</v>
      </c>
      <c r="J29" s="37">
        <v>16.760000000000002</v>
      </c>
      <c r="K29" s="37">
        <v>30.94</v>
      </c>
      <c r="L29" s="37">
        <v>49.79</v>
      </c>
      <c r="M29" s="37">
        <v>71.989999999999995</v>
      </c>
      <c r="N29" s="37">
        <v>101.5</v>
      </c>
      <c r="O29" s="37">
        <v>137.30000000000001</v>
      </c>
      <c r="P29" s="37">
        <v>182.4</v>
      </c>
      <c r="Q29" s="37">
        <v>228.4</v>
      </c>
      <c r="R29" s="37">
        <v>293.8</v>
      </c>
      <c r="S29" s="37">
        <v>348.8</v>
      </c>
      <c r="T29" s="37">
        <v>467.7</v>
      </c>
      <c r="U29" s="37">
        <v>605.1</v>
      </c>
      <c r="V29" s="37">
        <v>947.4</v>
      </c>
      <c r="W29" s="37">
        <v>1407</v>
      </c>
      <c r="X29" s="37">
        <v>2009</v>
      </c>
    </row>
    <row r="30" spans="1:30" x14ac:dyDescent="0.2">
      <c r="A30" s="195"/>
      <c r="B30" s="36">
        <v>70</v>
      </c>
      <c r="C30" s="37" t="s">
        <v>20</v>
      </c>
      <c r="D30" s="37" t="s">
        <v>20</v>
      </c>
      <c r="E30" s="37" t="s">
        <v>20</v>
      </c>
      <c r="F30" s="37" t="s">
        <v>20</v>
      </c>
      <c r="G30" s="37" t="s">
        <v>20</v>
      </c>
      <c r="H30" s="37" t="s">
        <v>20</v>
      </c>
      <c r="I30" s="37">
        <v>12.08</v>
      </c>
      <c r="J30" s="37">
        <v>17.87</v>
      </c>
      <c r="K30" s="37">
        <v>32.909999999999997</v>
      </c>
      <c r="L30" s="37">
        <v>52.87</v>
      </c>
      <c r="M30" s="37">
        <v>76.44</v>
      </c>
      <c r="N30" s="37">
        <v>107.5</v>
      </c>
      <c r="O30" s="37">
        <v>145.19999999999999</v>
      </c>
      <c r="P30" s="37">
        <v>192.4</v>
      </c>
      <c r="Q30" s="37">
        <v>240.7</v>
      </c>
      <c r="R30" s="37">
        <v>308.8</v>
      </c>
      <c r="S30" s="37">
        <v>366.5</v>
      </c>
      <c r="T30" s="37">
        <v>491.1</v>
      </c>
      <c r="U30" s="37">
        <v>631.1</v>
      </c>
      <c r="V30" s="37">
        <v>985</v>
      </c>
      <c r="W30" s="37">
        <v>1458</v>
      </c>
      <c r="X30" s="37">
        <v>2076</v>
      </c>
    </row>
    <row r="31" spans="1:30" x14ac:dyDescent="0.2">
      <c r="A31" s="195"/>
      <c r="B31" s="36">
        <v>75</v>
      </c>
      <c r="C31" s="37" t="s">
        <v>20</v>
      </c>
      <c r="D31" s="37" t="s">
        <v>20</v>
      </c>
      <c r="E31" s="37" t="s">
        <v>20</v>
      </c>
      <c r="F31" s="37" t="s">
        <v>20</v>
      </c>
      <c r="G31" s="37" t="s">
        <v>20</v>
      </c>
      <c r="H31" s="37" t="s">
        <v>20</v>
      </c>
      <c r="I31" s="37">
        <v>12.85</v>
      </c>
      <c r="J31" s="37">
        <v>18.98</v>
      </c>
      <c r="K31" s="37">
        <v>34.89</v>
      </c>
      <c r="L31" s="37">
        <v>55.96</v>
      </c>
      <c r="M31" s="37">
        <v>80.88</v>
      </c>
      <c r="N31" s="37">
        <v>113.6</v>
      </c>
      <c r="O31" s="37">
        <v>153.1</v>
      </c>
      <c r="P31" s="37">
        <v>202.4</v>
      </c>
      <c r="Q31" s="37">
        <v>253</v>
      </c>
      <c r="R31" s="37">
        <v>323.7</v>
      </c>
      <c r="S31" s="37">
        <v>384.3</v>
      </c>
      <c r="T31" s="37">
        <v>513.6</v>
      </c>
      <c r="U31" s="37">
        <v>659.7</v>
      </c>
      <c r="V31" s="37">
        <v>1023</v>
      </c>
      <c r="W31" s="37">
        <v>1509</v>
      </c>
      <c r="X31" s="37">
        <v>2143</v>
      </c>
    </row>
    <row r="32" spans="1:30" x14ac:dyDescent="0.2">
      <c r="A32" s="195"/>
      <c r="B32" s="36">
        <v>80</v>
      </c>
      <c r="C32" s="37" t="s">
        <v>20</v>
      </c>
      <c r="D32" s="37" t="s">
        <v>20</v>
      </c>
      <c r="E32" s="37" t="s">
        <v>20</v>
      </c>
      <c r="F32" s="37" t="s">
        <v>20</v>
      </c>
      <c r="G32" s="37" t="s">
        <v>20</v>
      </c>
      <c r="H32" s="37" t="s">
        <v>20</v>
      </c>
      <c r="I32" s="37">
        <v>13.63</v>
      </c>
      <c r="J32" s="37">
        <v>20.09</v>
      </c>
      <c r="K32" s="37">
        <v>36.86</v>
      </c>
      <c r="L32" s="37">
        <v>59.04</v>
      </c>
      <c r="M32" s="37">
        <v>85.33</v>
      </c>
      <c r="N32" s="37">
        <v>119.6</v>
      </c>
      <c r="O32" s="37">
        <v>161</v>
      </c>
      <c r="P32" s="37">
        <v>212.4</v>
      </c>
      <c r="Q32" s="37">
        <v>265</v>
      </c>
      <c r="R32" s="37">
        <v>338.6</v>
      </c>
      <c r="S32" s="37">
        <v>402.1</v>
      </c>
      <c r="T32" s="37">
        <v>536.1</v>
      </c>
      <c r="U32" s="37">
        <v>687.5</v>
      </c>
      <c r="V32" s="37">
        <v>1061</v>
      </c>
      <c r="W32" s="37">
        <v>1561</v>
      </c>
      <c r="X32" s="37">
        <v>2211</v>
      </c>
    </row>
    <row r="33" spans="1:24" x14ac:dyDescent="0.2">
      <c r="A33" s="195"/>
      <c r="B33" s="36">
        <v>85</v>
      </c>
      <c r="C33" s="37" t="s">
        <v>20</v>
      </c>
      <c r="D33" s="37" t="s">
        <v>20</v>
      </c>
      <c r="E33" s="37" t="s">
        <v>20</v>
      </c>
      <c r="F33" s="37" t="s">
        <v>20</v>
      </c>
      <c r="G33" s="37" t="s">
        <v>20</v>
      </c>
      <c r="H33" s="37" t="s">
        <v>20</v>
      </c>
      <c r="I33" s="37" t="s">
        <v>20</v>
      </c>
      <c r="J33" s="37">
        <v>21.2</v>
      </c>
      <c r="K33" s="37">
        <v>38.840000000000003</v>
      </c>
      <c r="L33" s="37">
        <v>62.13</v>
      </c>
      <c r="M33" s="37">
        <v>89.77</v>
      </c>
      <c r="N33" s="37">
        <v>125.7</v>
      </c>
      <c r="O33" s="37">
        <v>168.9</v>
      </c>
      <c r="P33" s="37">
        <v>222.4</v>
      </c>
      <c r="Q33" s="37">
        <v>277.7</v>
      </c>
      <c r="R33" s="37">
        <v>353.6</v>
      </c>
      <c r="S33" s="37">
        <v>419.8</v>
      </c>
      <c r="T33" s="37">
        <v>558.6</v>
      </c>
      <c r="U33" s="37">
        <v>715.2</v>
      </c>
      <c r="V33" s="37">
        <v>1098</v>
      </c>
      <c r="W33" s="37">
        <v>1612</v>
      </c>
      <c r="X33" s="37">
        <v>2278</v>
      </c>
    </row>
    <row r="34" spans="1:24" x14ac:dyDescent="0.2">
      <c r="A34" s="195"/>
      <c r="B34" s="36">
        <v>90</v>
      </c>
      <c r="C34" s="37" t="s">
        <v>20</v>
      </c>
      <c r="D34" s="37" t="s">
        <v>20</v>
      </c>
      <c r="E34" s="37" t="s">
        <v>20</v>
      </c>
      <c r="F34" s="37" t="s">
        <v>20</v>
      </c>
      <c r="G34" s="37" t="s">
        <v>20</v>
      </c>
      <c r="H34" s="37" t="s">
        <v>20</v>
      </c>
      <c r="I34" s="37" t="s">
        <v>20</v>
      </c>
      <c r="J34" s="37">
        <v>22.31</v>
      </c>
      <c r="K34" s="37">
        <v>40.81</v>
      </c>
      <c r="L34" s="37">
        <v>65.209999999999994</v>
      </c>
      <c r="M34" s="37">
        <v>94.2</v>
      </c>
      <c r="N34" s="37">
        <v>131.69999999999999</v>
      </c>
      <c r="O34" s="37">
        <v>176.8</v>
      </c>
      <c r="P34" s="37">
        <v>232.4</v>
      </c>
      <c r="Q34" s="37">
        <v>290.10000000000002</v>
      </c>
      <c r="R34" s="37">
        <v>368.5</v>
      </c>
      <c r="S34" s="37">
        <v>437.6</v>
      </c>
      <c r="T34" s="37">
        <v>581</v>
      </c>
      <c r="U34" s="37">
        <v>743</v>
      </c>
      <c r="V34" s="37">
        <v>1141</v>
      </c>
      <c r="W34" s="37">
        <v>1663</v>
      </c>
      <c r="X34" s="37">
        <v>2345</v>
      </c>
    </row>
    <row r="35" spans="1:24" x14ac:dyDescent="0.2">
      <c r="A35" s="195"/>
      <c r="B35" s="36">
        <v>95</v>
      </c>
      <c r="C35" s="37" t="s">
        <v>20</v>
      </c>
      <c r="D35" s="37" t="s">
        <v>20</v>
      </c>
      <c r="E35" s="37" t="s">
        <v>20</v>
      </c>
      <c r="F35" s="37" t="s">
        <v>20</v>
      </c>
      <c r="G35" s="37" t="s">
        <v>20</v>
      </c>
      <c r="H35" s="37" t="s">
        <v>20</v>
      </c>
      <c r="I35" s="37" t="s">
        <v>20</v>
      </c>
      <c r="J35" s="37" t="s">
        <v>20</v>
      </c>
      <c r="K35" s="37">
        <v>42.79</v>
      </c>
      <c r="L35" s="37">
        <v>68.3</v>
      </c>
      <c r="M35" s="37">
        <v>98.64</v>
      </c>
      <c r="N35" s="37">
        <v>137.80000000000001</v>
      </c>
      <c r="O35" s="37">
        <v>184.7</v>
      </c>
      <c r="P35" s="37">
        <v>242.4</v>
      </c>
      <c r="Q35" s="37">
        <v>302.39999999999998</v>
      </c>
      <c r="R35" s="37">
        <v>383.4</v>
      </c>
      <c r="S35" s="37">
        <v>455.4</v>
      </c>
      <c r="T35" s="37">
        <v>603.5</v>
      </c>
      <c r="U35" s="37">
        <v>770.8</v>
      </c>
      <c r="V35" s="37">
        <v>1181</v>
      </c>
      <c r="W35" s="37">
        <v>1715</v>
      </c>
      <c r="X35" s="37">
        <v>2412</v>
      </c>
    </row>
    <row r="36" spans="1:24" x14ac:dyDescent="0.2">
      <c r="A36" s="195"/>
      <c r="B36" s="36">
        <v>100</v>
      </c>
      <c r="C36" s="37" t="s">
        <v>20</v>
      </c>
      <c r="D36" s="37" t="s">
        <v>20</v>
      </c>
      <c r="E36" s="37" t="s">
        <v>20</v>
      </c>
      <c r="F36" s="37" t="s">
        <v>20</v>
      </c>
      <c r="G36" s="37" t="s">
        <v>20</v>
      </c>
      <c r="H36" s="37" t="s">
        <v>20</v>
      </c>
      <c r="I36" s="37" t="s">
        <v>20</v>
      </c>
      <c r="J36" s="37" t="s">
        <v>20</v>
      </c>
      <c r="K36" s="37">
        <v>44.76</v>
      </c>
      <c r="L36" s="37">
        <v>71.38</v>
      </c>
      <c r="M36" s="37">
        <v>103.1</v>
      </c>
      <c r="N36" s="37">
        <v>143.80000000000001</v>
      </c>
      <c r="O36" s="37">
        <v>192.6</v>
      </c>
      <c r="P36" s="37">
        <v>252.4</v>
      </c>
      <c r="Q36" s="37">
        <v>314.7</v>
      </c>
      <c r="R36" s="37">
        <v>398.3</v>
      </c>
      <c r="S36" s="37">
        <v>473.2</v>
      </c>
      <c r="T36" s="37">
        <v>626</v>
      </c>
      <c r="U36" s="37">
        <v>798.5</v>
      </c>
      <c r="V36" s="37">
        <v>1221</v>
      </c>
      <c r="W36" s="37">
        <v>1766</v>
      </c>
      <c r="X36" s="37">
        <v>2479</v>
      </c>
    </row>
    <row r="37" spans="1:24" x14ac:dyDescent="0.2">
      <c r="A37" s="195"/>
      <c r="B37" s="36">
        <v>105</v>
      </c>
      <c r="C37" s="37" t="s">
        <v>20</v>
      </c>
      <c r="D37" s="37" t="s">
        <v>20</v>
      </c>
      <c r="E37" s="37" t="s">
        <v>20</v>
      </c>
      <c r="F37" s="37" t="s">
        <v>20</v>
      </c>
      <c r="G37" s="37" t="s">
        <v>20</v>
      </c>
      <c r="H37" s="37" t="s">
        <v>20</v>
      </c>
      <c r="I37" s="37" t="s">
        <v>20</v>
      </c>
      <c r="J37" s="37" t="s">
        <v>20</v>
      </c>
      <c r="K37" s="37" t="s">
        <v>20</v>
      </c>
      <c r="L37" s="37">
        <v>74.47</v>
      </c>
      <c r="M37" s="37">
        <v>107.5</v>
      </c>
      <c r="N37" s="37">
        <v>149.9</v>
      </c>
      <c r="O37" s="37">
        <v>200.5</v>
      </c>
      <c r="P37" s="37">
        <v>262.39999999999998</v>
      </c>
      <c r="Q37" s="37">
        <v>327.10000000000002</v>
      </c>
      <c r="R37" s="37">
        <v>413.3</v>
      </c>
      <c r="S37" s="37">
        <v>490.9</v>
      </c>
      <c r="T37" s="37">
        <v>648.5</v>
      </c>
      <c r="U37" s="37">
        <v>826.3</v>
      </c>
      <c r="V37" s="37">
        <v>1261</v>
      </c>
      <c r="W37" s="37">
        <v>1826</v>
      </c>
      <c r="X37" s="37">
        <v>2546</v>
      </c>
    </row>
    <row r="38" spans="1:24" x14ac:dyDescent="0.2">
      <c r="A38" s="195"/>
      <c r="B38" s="36">
        <v>110</v>
      </c>
      <c r="C38" s="37" t="s">
        <v>20</v>
      </c>
      <c r="D38" s="37" t="s">
        <v>20</v>
      </c>
      <c r="E38" s="37" t="s">
        <v>20</v>
      </c>
      <c r="F38" s="37" t="s">
        <v>20</v>
      </c>
      <c r="G38" s="37" t="s">
        <v>20</v>
      </c>
      <c r="H38" s="37" t="s">
        <v>20</v>
      </c>
      <c r="I38" s="37" t="s">
        <v>20</v>
      </c>
      <c r="J38" s="37" t="s">
        <v>20</v>
      </c>
      <c r="K38" s="37" t="s">
        <v>20</v>
      </c>
      <c r="L38" s="37">
        <v>77.55</v>
      </c>
      <c r="M38" s="37">
        <v>112</v>
      </c>
      <c r="N38" s="37">
        <v>155.9</v>
      </c>
      <c r="O38" s="37">
        <v>208.4</v>
      </c>
      <c r="P38" s="37">
        <v>272.3</v>
      </c>
      <c r="Q38" s="37">
        <v>339.4</v>
      </c>
      <c r="R38" s="37">
        <v>428.2</v>
      </c>
      <c r="S38" s="37">
        <v>508.7</v>
      </c>
      <c r="T38" s="37">
        <v>671</v>
      </c>
      <c r="U38" s="37">
        <v>854.1</v>
      </c>
      <c r="V38" s="37">
        <v>1301</v>
      </c>
      <c r="W38" s="37">
        <v>1880</v>
      </c>
      <c r="X38" s="37">
        <v>2614</v>
      </c>
    </row>
    <row r="39" spans="1:24" x14ac:dyDescent="0.2">
      <c r="A39" s="195"/>
      <c r="B39" s="36">
        <v>115</v>
      </c>
      <c r="C39" s="37" t="s">
        <v>20</v>
      </c>
      <c r="D39" s="37" t="s">
        <v>20</v>
      </c>
      <c r="E39" s="37" t="s">
        <v>20</v>
      </c>
      <c r="F39" s="37" t="s">
        <v>20</v>
      </c>
      <c r="G39" s="37" t="s">
        <v>20</v>
      </c>
      <c r="H39" s="37" t="s">
        <v>20</v>
      </c>
      <c r="I39" s="37" t="s">
        <v>20</v>
      </c>
      <c r="J39" s="37" t="s">
        <v>20</v>
      </c>
      <c r="K39" s="37" t="s">
        <v>20</v>
      </c>
      <c r="L39" s="37">
        <v>80.63</v>
      </c>
      <c r="M39" s="37">
        <v>116.4</v>
      </c>
      <c r="N39" s="37">
        <v>162</v>
      </c>
      <c r="O39" s="37">
        <v>216.3</v>
      </c>
      <c r="P39" s="37">
        <v>282.3</v>
      </c>
      <c r="Q39" s="37">
        <v>351.8</v>
      </c>
      <c r="R39" s="37">
        <v>443.1</v>
      </c>
      <c r="S39" s="37">
        <v>526.5</v>
      </c>
      <c r="T39" s="37">
        <v>693.5</v>
      </c>
      <c r="U39" s="37">
        <v>881.8</v>
      </c>
      <c r="V39" s="37">
        <v>1341</v>
      </c>
      <c r="W39" s="37">
        <v>1934</v>
      </c>
      <c r="X39" s="37">
        <v>2690</v>
      </c>
    </row>
    <row r="40" spans="1:24" x14ac:dyDescent="0.2">
      <c r="A40" s="195"/>
      <c r="B40" s="36">
        <v>120</v>
      </c>
      <c r="C40" s="37" t="s">
        <v>20</v>
      </c>
      <c r="D40" s="37" t="s">
        <v>20</v>
      </c>
      <c r="E40" s="37" t="s">
        <v>20</v>
      </c>
      <c r="F40" s="37" t="s">
        <v>20</v>
      </c>
      <c r="G40" s="37" t="s">
        <v>20</v>
      </c>
      <c r="H40" s="37" t="s">
        <v>20</v>
      </c>
      <c r="I40" s="37" t="s">
        <v>20</v>
      </c>
      <c r="J40" s="37" t="s">
        <v>20</v>
      </c>
      <c r="K40" s="37" t="s">
        <v>20</v>
      </c>
      <c r="L40" s="37">
        <v>83.72</v>
      </c>
      <c r="M40" s="37">
        <v>120.9</v>
      </c>
      <c r="N40" s="37">
        <v>168</v>
      </c>
      <c r="O40" s="37">
        <v>224.2</v>
      </c>
      <c r="P40" s="37">
        <v>292.3</v>
      </c>
      <c r="Q40" s="37">
        <v>364.1</v>
      </c>
      <c r="R40" s="37">
        <v>458.1</v>
      </c>
      <c r="S40" s="37">
        <v>544.20000000000005</v>
      </c>
      <c r="T40" s="37">
        <v>716</v>
      </c>
      <c r="U40" s="37">
        <v>909.6</v>
      </c>
      <c r="V40" s="37">
        <v>1381</v>
      </c>
      <c r="W40" s="37">
        <v>1989</v>
      </c>
      <c r="X40" s="37">
        <v>2760</v>
      </c>
    </row>
    <row r="41" spans="1:24" x14ac:dyDescent="0.2">
      <c r="A41" s="195"/>
      <c r="B41" s="36">
        <v>125</v>
      </c>
      <c r="C41" s="37" t="s">
        <v>20</v>
      </c>
      <c r="D41" s="37" t="s">
        <v>20</v>
      </c>
      <c r="E41" s="37" t="s">
        <v>20</v>
      </c>
      <c r="F41" s="37" t="s">
        <v>20</v>
      </c>
      <c r="G41" s="37" t="s">
        <v>20</v>
      </c>
      <c r="H41" s="37" t="s">
        <v>20</v>
      </c>
      <c r="I41" s="37" t="s">
        <v>20</v>
      </c>
      <c r="J41" s="37" t="s">
        <v>20</v>
      </c>
      <c r="K41" s="37" t="s">
        <v>20</v>
      </c>
      <c r="L41" s="37">
        <v>86.8</v>
      </c>
      <c r="M41" s="37">
        <v>125.3</v>
      </c>
      <c r="N41" s="37">
        <v>174</v>
      </c>
      <c r="O41" s="37">
        <v>232.1</v>
      </c>
      <c r="P41" s="37">
        <v>302.3</v>
      </c>
      <c r="Q41" s="37">
        <v>376.4</v>
      </c>
      <c r="R41" s="37">
        <v>473</v>
      </c>
      <c r="S41" s="37">
        <v>562</v>
      </c>
      <c r="T41" s="37">
        <v>738.5</v>
      </c>
      <c r="U41" s="37">
        <v>937.4</v>
      </c>
      <c r="V41" s="37">
        <v>1421</v>
      </c>
      <c r="W41" s="37">
        <v>2043</v>
      </c>
      <c r="X41" s="37">
        <v>2831</v>
      </c>
    </row>
    <row r="42" spans="1:24" x14ac:dyDescent="0.2">
      <c r="A42" s="195"/>
      <c r="B42" s="36">
        <v>130</v>
      </c>
      <c r="C42" s="37" t="s">
        <v>20</v>
      </c>
      <c r="D42" s="37" t="s">
        <v>20</v>
      </c>
      <c r="E42" s="37" t="s">
        <v>20</v>
      </c>
      <c r="F42" s="37" t="s">
        <v>20</v>
      </c>
      <c r="G42" s="37" t="s">
        <v>20</v>
      </c>
      <c r="H42" s="37" t="s">
        <v>20</v>
      </c>
      <c r="I42" s="37" t="s">
        <v>20</v>
      </c>
      <c r="J42" s="37" t="s">
        <v>20</v>
      </c>
      <c r="K42" s="37" t="s">
        <v>20</v>
      </c>
      <c r="L42" s="37">
        <v>89.89</v>
      </c>
      <c r="M42" s="37">
        <v>129.69999999999999</v>
      </c>
      <c r="N42" s="37">
        <v>180.1</v>
      </c>
      <c r="O42" s="37">
        <v>240</v>
      </c>
      <c r="P42" s="37">
        <v>312.3</v>
      </c>
      <c r="Q42" s="37">
        <v>388.8</v>
      </c>
      <c r="R42" s="37">
        <v>487.9</v>
      </c>
      <c r="S42" s="37">
        <v>579.79999999999995</v>
      </c>
      <c r="T42" s="37">
        <v>761</v>
      </c>
      <c r="U42" s="37">
        <v>965.2</v>
      </c>
      <c r="V42" s="37">
        <v>1461</v>
      </c>
      <c r="W42" s="37">
        <v>2098</v>
      </c>
      <c r="X42" s="37">
        <v>2903</v>
      </c>
    </row>
    <row r="43" spans="1:24" x14ac:dyDescent="0.2">
      <c r="A43" s="195"/>
      <c r="B43" s="36">
        <v>140</v>
      </c>
      <c r="C43" s="37" t="s">
        <v>20</v>
      </c>
      <c r="D43" s="37" t="s">
        <v>20</v>
      </c>
      <c r="E43" s="37" t="s">
        <v>20</v>
      </c>
      <c r="F43" s="37" t="s">
        <v>20</v>
      </c>
      <c r="G43" s="37" t="s">
        <v>20</v>
      </c>
      <c r="H43" s="37" t="s">
        <v>20</v>
      </c>
      <c r="I43" s="37" t="s">
        <v>20</v>
      </c>
      <c r="J43" s="37" t="s">
        <v>20</v>
      </c>
      <c r="K43" s="37" t="s">
        <v>20</v>
      </c>
      <c r="L43" s="37">
        <v>96.06</v>
      </c>
      <c r="M43" s="37">
        <v>138.6</v>
      </c>
      <c r="N43" s="37">
        <v>192.2</v>
      </c>
      <c r="O43" s="37">
        <v>255.8</v>
      </c>
      <c r="P43" s="37">
        <v>332.3</v>
      </c>
      <c r="Q43" s="37">
        <v>413.5</v>
      </c>
      <c r="R43" s="37">
        <v>517.79999999999995</v>
      </c>
      <c r="S43" s="37">
        <v>615.29999999999995</v>
      </c>
      <c r="T43" s="37">
        <v>806</v>
      </c>
      <c r="U43" s="37">
        <v>1021</v>
      </c>
      <c r="V43" s="37">
        <v>1541</v>
      </c>
      <c r="W43" s="37">
        <v>2207</v>
      </c>
      <c r="X43" s="37">
        <v>3045</v>
      </c>
    </row>
    <row r="44" spans="1:24" x14ac:dyDescent="0.2">
      <c r="A44" s="195"/>
      <c r="B44" s="36">
        <v>150</v>
      </c>
      <c r="C44" s="37" t="s">
        <v>20</v>
      </c>
      <c r="D44" s="37" t="s">
        <v>20</v>
      </c>
      <c r="E44" s="37" t="s">
        <v>20</v>
      </c>
      <c r="F44" s="37" t="s">
        <v>20</v>
      </c>
      <c r="G44" s="37" t="s">
        <v>20</v>
      </c>
      <c r="H44" s="37" t="s">
        <v>20</v>
      </c>
      <c r="I44" s="37" t="s">
        <v>20</v>
      </c>
      <c r="J44" s="37" t="s">
        <v>20</v>
      </c>
      <c r="K44" s="37" t="s">
        <v>20</v>
      </c>
      <c r="L44" s="37">
        <v>102.18</v>
      </c>
      <c r="M44" s="37">
        <v>147.5</v>
      </c>
      <c r="N44" s="37">
        <v>204.3</v>
      </c>
      <c r="O44" s="37">
        <v>271.60000000000002</v>
      </c>
      <c r="P44" s="37">
        <v>352.3</v>
      </c>
      <c r="Q44" s="37">
        <v>438.1</v>
      </c>
      <c r="R44" s="37">
        <v>547.6</v>
      </c>
      <c r="S44" s="37">
        <v>650.79999999999995</v>
      </c>
      <c r="T44" s="37">
        <v>850.1</v>
      </c>
      <c r="U44" s="37">
        <v>1076</v>
      </c>
      <c r="V44" s="37">
        <v>1621</v>
      </c>
      <c r="W44" s="37">
        <v>2315</v>
      </c>
      <c r="X44" s="37">
        <v>3187</v>
      </c>
    </row>
    <row r="45" spans="1:24" x14ac:dyDescent="0.2">
      <c r="A45" s="195"/>
      <c r="B45" s="36">
        <v>160</v>
      </c>
      <c r="C45" s="37" t="s">
        <v>20</v>
      </c>
      <c r="D45" s="37" t="s">
        <v>20</v>
      </c>
      <c r="E45" s="37" t="s">
        <v>20</v>
      </c>
      <c r="F45" s="37" t="s">
        <v>20</v>
      </c>
      <c r="G45" s="37" t="s">
        <v>20</v>
      </c>
      <c r="H45" s="37" t="s">
        <v>20</v>
      </c>
      <c r="I45" s="37" t="s">
        <v>20</v>
      </c>
      <c r="J45" s="37" t="s">
        <v>20</v>
      </c>
      <c r="K45" s="37" t="s">
        <v>20</v>
      </c>
      <c r="L45" s="37">
        <v>108.38</v>
      </c>
      <c r="M45" s="37">
        <v>156.4</v>
      </c>
      <c r="N45" s="37">
        <v>216.4</v>
      </c>
      <c r="O45" s="37">
        <v>287.39999999999998</v>
      </c>
      <c r="P45" s="37">
        <v>372.3</v>
      </c>
      <c r="Q45" s="37">
        <v>462.8</v>
      </c>
      <c r="R45" s="37">
        <v>577.5</v>
      </c>
      <c r="S45" s="37">
        <v>686.4</v>
      </c>
      <c r="T45" s="37">
        <v>895.9</v>
      </c>
      <c r="U45" s="37">
        <v>1132</v>
      </c>
      <c r="V45" s="37">
        <v>1701</v>
      </c>
      <c r="W45" s="37">
        <v>2424</v>
      </c>
      <c r="X45" s="37">
        <v>3329</v>
      </c>
    </row>
    <row r="46" spans="1:24" x14ac:dyDescent="0.2">
      <c r="A46" s="195"/>
      <c r="B46" s="36">
        <v>170</v>
      </c>
      <c r="C46" s="37" t="s">
        <v>20</v>
      </c>
      <c r="D46" s="37" t="s">
        <v>20</v>
      </c>
      <c r="E46" s="37" t="s">
        <v>20</v>
      </c>
      <c r="F46" s="37" t="s">
        <v>20</v>
      </c>
      <c r="G46" s="37" t="s">
        <v>20</v>
      </c>
      <c r="H46" s="37" t="s">
        <v>20</v>
      </c>
      <c r="I46" s="37" t="s">
        <v>20</v>
      </c>
      <c r="J46" s="37" t="s">
        <v>20</v>
      </c>
      <c r="K46" s="37" t="s">
        <v>20</v>
      </c>
      <c r="L46" s="37">
        <v>114.58</v>
      </c>
      <c r="M46" s="37">
        <v>165.3</v>
      </c>
      <c r="N46" s="37">
        <v>228.5</v>
      </c>
      <c r="O46" s="37">
        <v>303.2</v>
      </c>
      <c r="P46" s="37">
        <v>392.3</v>
      </c>
      <c r="Q46" s="37">
        <v>487.5</v>
      </c>
      <c r="R46" s="37">
        <v>607.4</v>
      </c>
      <c r="S46" s="37">
        <v>721.9</v>
      </c>
      <c r="T46" s="37">
        <v>940.9</v>
      </c>
      <c r="U46" s="37">
        <v>1188</v>
      </c>
      <c r="V46" s="37">
        <v>1780</v>
      </c>
      <c r="W46" s="37">
        <v>2533</v>
      </c>
      <c r="X46" s="37">
        <v>3471</v>
      </c>
    </row>
    <row r="47" spans="1:24" x14ac:dyDescent="0.2">
      <c r="A47" s="195"/>
      <c r="B47" s="36">
        <v>180</v>
      </c>
      <c r="C47" s="37" t="s">
        <v>20</v>
      </c>
      <c r="D47" s="37" t="s">
        <v>20</v>
      </c>
      <c r="E47" s="37" t="s">
        <v>20</v>
      </c>
      <c r="F47" s="37" t="s">
        <v>20</v>
      </c>
      <c r="G47" s="37" t="s">
        <v>20</v>
      </c>
      <c r="H47" s="37" t="s">
        <v>20</v>
      </c>
      <c r="I47" s="37" t="s">
        <v>20</v>
      </c>
      <c r="J47" s="37" t="s">
        <v>20</v>
      </c>
      <c r="K47" s="37" t="s">
        <v>20</v>
      </c>
      <c r="L47" s="37">
        <v>120.68</v>
      </c>
      <c r="M47" s="37">
        <v>174.2</v>
      </c>
      <c r="N47" s="37">
        <v>240.6</v>
      </c>
      <c r="O47" s="37">
        <v>319</v>
      </c>
      <c r="P47" s="37">
        <v>412.3</v>
      </c>
      <c r="Q47" s="37">
        <v>512.20000000000005</v>
      </c>
      <c r="R47" s="37">
        <v>637.20000000000005</v>
      </c>
      <c r="S47" s="37">
        <v>757.5</v>
      </c>
      <c r="T47" s="37">
        <v>985.9</v>
      </c>
      <c r="U47" s="37">
        <v>1243</v>
      </c>
      <c r="V47" s="37">
        <v>1860</v>
      </c>
      <c r="W47" s="37">
        <v>2642</v>
      </c>
      <c r="X47" s="37">
        <v>3614</v>
      </c>
    </row>
    <row r="48" spans="1:24" x14ac:dyDescent="0.2">
      <c r="A48" s="195"/>
      <c r="B48" s="36">
        <v>190</v>
      </c>
      <c r="C48" s="37" t="s">
        <v>20</v>
      </c>
      <c r="D48" s="37" t="s">
        <v>20</v>
      </c>
      <c r="E48" s="37" t="s">
        <v>20</v>
      </c>
      <c r="F48" s="37" t="s">
        <v>20</v>
      </c>
      <c r="G48" s="37" t="s">
        <v>20</v>
      </c>
      <c r="H48" s="37" t="s">
        <v>20</v>
      </c>
      <c r="I48" s="37" t="s">
        <v>20</v>
      </c>
      <c r="J48" s="37" t="s">
        <v>20</v>
      </c>
      <c r="K48" s="37" t="s">
        <v>20</v>
      </c>
      <c r="L48" s="37">
        <v>126.88</v>
      </c>
      <c r="M48" s="37">
        <v>183.1</v>
      </c>
      <c r="N48" s="37">
        <v>252.7</v>
      </c>
      <c r="O48" s="37">
        <v>333.8</v>
      </c>
      <c r="P48" s="37">
        <v>432.3</v>
      </c>
      <c r="Q48" s="37">
        <v>536.9</v>
      </c>
      <c r="R48" s="37">
        <v>667.1</v>
      </c>
      <c r="S48" s="37">
        <v>793</v>
      </c>
      <c r="T48" s="37">
        <v>1031</v>
      </c>
      <c r="U48" s="37">
        <v>1299</v>
      </c>
      <c r="V48" s="37">
        <v>1940</v>
      </c>
      <c r="W48" s="37">
        <v>2751</v>
      </c>
      <c r="X48" s="37">
        <v>3756</v>
      </c>
    </row>
    <row r="49" spans="1:24" x14ac:dyDescent="0.2">
      <c r="A49" s="195"/>
      <c r="B49" s="36">
        <v>200</v>
      </c>
      <c r="C49" s="37" t="s">
        <v>20</v>
      </c>
      <c r="D49" s="37" t="s">
        <v>20</v>
      </c>
      <c r="E49" s="37" t="s">
        <v>20</v>
      </c>
      <c r="F49" s="37" t="s">
        <v>20</v>
      </c>
      <c r="G49" s="37" t="s">
        <v>20</v>
      </c>
      <c r="H49" s="37" t="s">
        <v>20</v>
      </c>
      <c r="I49" s="37" t="s">
        <v>20</v>
      </c>
      <c r="J49" s="37" t="s">
        <v>20</v>
      </c>
      <c r="K49" s="37" t="s">
        <v>20</v>
      </c>
      <c r="L49" s="37">
        <v>133.08000000000001</v>
      </c>
      <c r="M49" s="37">
        <v>191.9</v>
      </c>
      <c r="N49" s="37">
        <v>264.7</v>
      </c>
      <c r="O49" s="37">
        <v>350.6</v>
      </c>
      <c r="P49" s="37">
        <v>452.2</v>
      </c>
      <c r="Q49" s="37">
        <v>561.5</v>
      </c>
      <c r="R49" s="37">
        <v>697</v>
      </c>
      <c r="S49" s="37">
        <v>828.6</v>
      </c>
      <c r="T49" s="37">
        <v>1076</v>
      </c>
      <c r="U49" s="37">
        <v>1354</v>
      </c>
      <c r="V49" s="37">
        <v>2020</v>
      </c>
      <c r="W49" s="37">
        <v>2860</v>
      </c>
      <c r="X49" s="37">
        <v>3898</v>
      </c>
    </row>
    <row r="50" spans="1:24" x14ac:dyDescent="0.2">
      <c r="B50" s="36">
        <v>220</v>
      </c>
      <c r="C50" s="37" t="s">
        <v>20</v>
      </c>
      <c r="D50" s="37" t="s">
        <v>20</v>
      </c>
      <c r="E50" s="37" t="s">
        <v>20</v>
      </c>
      <c r="F50" s="37" t="s">
        <v>20</v>
      </c>
      <c r="G50" s="37" t="s">
        <v>20</v>
      </c>
      <c r="H50" s="37" t="s">
        <v>20</v>
      </c>
      <c r="I50" s="37" t="s">
        <v>20</v>
      </c>
      <c r="J50" s="37" t="s">
        <v>20</v>
      </c>
      <c r="K50" s="37" t="s">
        <v>20</v>
      </c>
      <c r="L50" s="37" t="s">
        <v>20</v>
      </c>
      <c r="M50" s="37">
        <v>209.7</v>
      </c>
      <c r="N50" s="37">
        <v>228.9</v>
      </c>
      <c r="O50" s="37">
        <v>382.2</v>
      </c>
      <c r="P50" s="37">
        <v>492.2</v>
      </c>
      <c r="Q50" s="37">
        <v>610.9</v>
      </c>
      <c r="R50" s="37">
        <v>756.7</v>
      </c>
      <c r="S50" s="37">
        <v>899.6</v>
      </c>
      <c r="T50" s="37">
        <v>1166</v>
      </c>
      <c r="U50" s="37">
        <v>1465</v>
      </c>
      <c r="V50" s="37">
        <v>2180</v>
      </c>
      <c r="W50" s="37">
        <v>3077</v>
      </c>
      <c r="X50" s="37">
        <v>4182</v>
      </c>
    </row>
    <row r="51" spans="1:24" x14ac:dyDescent="0.2">
      <c r="B51" s="36">
        <v>240</v>
      </c>
      <c r="C51" s="37" t="s">
        <v>20</v>
      </c>
      <c r="D51" s="37" t="s">
        <v>20</v>
      </c>
      <c r="E51" s="37" t="s">
        <v>20</v>
      </c>
      <c r="F51" s="37" t="s">
        <v>20</v>
      </c>
      <c r="G51" s="37" t="s">
        <v>20</v>
      </c>
      <c r="H51" s="37" t="s">
        <v>20</v>
      </c>
      <c r="I51" s="37" t="s">
        <v>20</v>
      </c>
      <c r="J51" s="37" t="s">
        <v>20</v>
      </c>
      <c r="K51" s="37" t="s">
        <v>20</v>
      </c>
      <c r="L51" s="37" t="s">
        <v>20</v>
      </c>
      <c r="M51" s="37">
        <v>227.5</v>
      </c>
      <c r="N51" s="37">
        <v>313.10000000000002</v>
      </c>
      <c r="O51" s="37">
        <v>413.8</v>
      </c>
      <c r="P51" s="37">
        <v>532.20000000000005</v>
      </c>
      <c r="Q51" s="37">
        <v>660.3</v>
      </c>
      <c r="R51" s="37">
        <v>816.4</v>
      </c>
      <c r="S51" s="37">
        <v>970.8</v>
      </c>
      <c r="T51" s="37">
        <v>1256</v>
      </c>
      <c r="U51" s="37">
        <v>1576</v>
      </c>
      <c r="V51" s="37">
        <v>2340</v>
      </c>
      <c r="W51" s="37">
        <v>3295</v>
      </c>
      <c r="X51" s="37">
        <v>4466</v>
      </c>
    </row>
    <row r="52" spans="1:24" x14ac:dyDescent="0.2">
      <c r="B52" s="36">
        <v>260</v>
      </c>
      <c r="C52" s="37" t="s">
        <v>20</v>
      </c>
      <c r="D52" s="37" t="s">
        <v>20</v>
      </c>
      <c r="E52" s="37" t="s">
        <v>20</v>
      </c>
      <c r="F52" s="37" t="s">
        <v>20</v>
      </c>
      <c r="G52" s="37" t="s">
        <v>20</v>
      </c>
      <c r="H52" s="37" t="s">
        <v>20</v>
      </c>
      <c r="I52" s="37" t="s">
        <v>20</v>
      </c>
      <c r="J52" s="37" t="s">
        <v>20</v>
      </c>
      <c r="K52" s="37" t="s">
        <v>20</v>
      </c>
      <c r="L52" s="37" t="s">
        <v>20</v>
      </c>
      <c r="M52" s="37">
        <v>245.2</v>
      </c>
      <c r="N52" s="37">
        <v>337.6</v>
      </c>
      <c r="O52" s="37">
        <v>445.4</v>
      </c>
      <c r="P52" s="37">
        <v>572.20000000000005</v>
      </c>
      <c r="Q52" s="37">
        <v>709.6</v>
      </c>
      <c r="R52" s="37">
        <v>876.1</v>
      </c>
      <c r="S52" s="37">
        <v>1042</v>
      </c>
      <c r="T52" s="37">
        <v>1346</v>
      </c>
      <c r="U52" s="37">
        <v>1687</v>
      </c>
      <c r="V52" s="37">
        <v>2500</v>
      </c>
      <c r="W52" s="37">
        <v>3513</v>
      </c>
      <c r="X52" s="37">
        <v>4751</v>
      </c>
    </row>
    <row r="53" spans="1:24" x14ac:dyDescent="0.2">
      <c r="B53" s="36">
        <v>280</v>
      </c>
      <c r="C53" s="37" t="s">
        <v>20</v>
      </c>
      <c r="D53" s="37" t="s">
        <v>20</v>
      </c>
      <c r="E53" s="37" t="s">
        <v>20</v>
      </c>
      <c r="F53" s="37" t="s">
        <v>20</v>
      </c>
      <c r="G53" s="37" t="s">
        <v>20</v>
      </c>
      <c r="H53" s="37" t="s">
        <v>20</v>
      </c>
      <c r="I53" s="37" t="s">
        <v>20</v>
      </c>
      <c r="J53" s="37" t="s">
        <v>20</v>
      </c>
      <c r="K53" s="37" t="s">
        <v>20</v>
      </c>
      <c r="L53" s="37" t="s">
        <v>20</v>
      </c>
      <c r="M53" s="37" t="s">
        <v>20</v>
      </c>
      <c r="N53" s="37">
        <v>361.5</v>
      </c>
      <c r="O53" s="37">
        <v>476.9</v>
      </c>
      <c r="P53" s="37">
        <v>612.20000000000005</v>
      </c>
      <c r="Q53" s="37">
        <v>759</v>
      </c>
      <c r="R53" s="37">
        <v>935.9</v>
      </c>
      <c r="S53" s="37">
        <v>1113</v>
      </c>
      <c r="T53" s="37">
        <v>1436</v>
      </c>
      <c r="U53" s="37">
        <v>1798</v>
      </c>
      <c r="V53" s="37">
        <v>2660</v>
      </c>
      <c r="W53" s="37">
        <v>3730</v>
      </c>
      <c r="X53" s="37">
        <v>5035</v>
      </c>
    </row>
    <row r="54" spans="1:24" x14ac:dyDescent="0.2">
      <c r="B54" s="38">
        <v>300</v>
      </c>
      <c r="C54" s="39" t="s">
        <v>20</v>
      </c>
      <c r="D54" s="39" t="s">
        <v>20</v>
      </c>
      <c r="E54" s="39" t="s">
        <v>20</v>
      </c>
      <c r="F54" s="39" t="s">
        <v>20</v>
      </c>
      <c r="G54" s="39" t="s">
        <v>20</v>
      </c>
      <c r="H54" s="39" t="s">
        <v>20</v>
      </c>
      <c r="I54" s="39" t="s">
        <v>20</v>
      </c>
      <c r="J54" s="39" t="s">
        <v>20</v>
      </c>
      <c r="K54" s="39" t="s">
        <v>20</v>
      </c>
      <c r="L54" s="39" t="s">
        <v>20</v>
      </c>
      <c r="M54" s="39" t="s">
        <v>20</v>
      </c>
      <c r="N54" s="39">
        <v>385.7</v>
      </c>
      <c r="O54" s="39">
        <v>508.5</v>
      </c>
      <c r="P54" s="39">
        <v>652.20000000000005</v>
      </c>
      <c r="Q54" s="39">
        <v>808.3</v>
      </c>
      <c r="R54" s="39">
        <v>995.6</v>
      </c>
      <c r="S54" s="39">
        <v>1184</v>
      </c>
      <c r="T54" s="39">
        <v>1526</v>
      </c>
      <c r="U54" s="39">
        <v>1910</v>
      </c>
      <c r="V54" s="39">
        <v>2820</v>
      </c>
      <c r="W54" s="39">
        <v>3948</v>
      </c>
      <c r="X54" s="39">
        <v>5319</v>
      </c>
    </row>
    <row r="57" spans="1:24" x14ac:dyDescent="0.2">
      <c r="D57" s="1"/>
      <c r="E57" s="1" t="s">
        <v>21</v>
      </c>
      <c r="F57" s="1" t="s">
        <v>22</v>
      </c>
      <c r="G57" s="1" t="s">
        <v>23</v>
      </c>
      <c r="K57" t="s">
        <v>24</v>
      </c>
      <c r="N57" t="s">
        <v>25</v>
      </c>
      <c r="O57" t="s">
        <v>26</v>
      </c>
    </row>
    <row r="58" spans="1:24" x14ac:dyDescent="0.2">
      <c r="A58" t="s">
        <v>22</v>
      </c>
      <c r="B58" t="s">
        <v>51</v>
      </c>
      <c r="D58" s="5"/>
      <c r="E58" s="6" t="str">
        <f>E105</f>
        <v>М42</v>
      </c>
      <c r="F58" s="6">
        <f>F105</f>
        <v>160</v>
      </c>
      <c r="G58" s="7" t="e">
        <f ca="1">INDIRECT(K58,TRUE)/1000</f>
        <v>#VALUE!</v>
      </c>
      <c r="H58" s="8"/>
      <c r="K58" s="9" t="e">
        <f ca="1">ADDRESS(O58,IF(TRUE=ISNUMBER(N58),N58,IF(TRUE=ISNUMBER(N59),N59,)))</f>
        <v>#VALUE!</v>
      </c>
      <c r="N58" s="9" t="e">
        <f ca="1">CELL("столбец",IF(C4=E105,C4,IF(D4=E105,D4,IF(E4=E105,E4,IF(F4=E105,F4,IF(G4=E105,G4,IF(H4=E105,H4,IF(I4=E105,I4,ЕСЛИ))))))))</f>
        <v>#NAME?</v>
      </c>
      <c r="O58" s="9" t="e">
        <f ca="1">CELL("строка",IF(B5=F105,B5,IF(B6=F105,B6,IF(B7=F105,B7,IF(B8=F105,B8,IF(B9=F105,B9,IF(B10=F105,B10,IF(B11=F105,B11,))))))))</f>
        <v>#VALUE!</v>
      </c>
    </row>
    <row r="59" spans="1:24" x14ac:dyDescent="0.2">
      <c r="D59" s="191" t="s">
        <v>28</v>
      </c>
      <c r="E59" s="191"/>
      <c r="F59" s="191"/>
      <c r="G59" s="192" t="s">
        <v>29</v>
      </c>
      <c r="H59" s="192"/>
      <c r="K59" s="8"/>
      <c r="N59" s="9" t="e">
        <f ca="1">CELL("столбец",IF(J4=E105,J4,IF(K4=E105,K4,IF(L4=E105,L4,))))</f>
        <v>#VALUE!</v>
      </c>
    </row>
    <row r="60" spans="1:24" x14ac:dyDescent="0.2">
      <c r="G60" s="10"/>
      <c r="N60" s="8"/>
    </row>
    <row r="62" spans="1:24" x14ac:dyDescent="0.2">
      <c r="D62" s="1"/>
      <c r="E62" s="1" t="s">
        <v>21</v>
      </c>
      <c r="F62" s="1" t="s">
        <v>22</v>
      </c>
      <c r="G62" s="1" t="s">
        <v>23</v>
      </c>
      <c r="K62" t="s">
        <v>24</v>
      </c>
      <c r="N62" t="s">
        <v>25</v>
      </c>
      <c r="O62" t="s">
        <v>26</v>
      </c>
    </row>
    <row r="63" spans="1:24" x14ac:dyDescent="0.2">
      <c r="B63" t="s">
        <v>52</v>
      </c>
      <c r="D63" s="5"/>
      <c r="E63" s="6" t="str">
        <f>E105</f>
        <v>М42</v>
      </c>
      <c r="F63" s="6">
        <f>F105</f>
        <v>160</v>
      </c>
      <c r="G63" s="7" t="e">
        <f ca="1">INDIRECT(K63,TRUE)/1000</f>
        <v>#VALUE!</v>
      </c>
      <c r="H63" s="8"/>
      <c r="K63" s="9" t="e">
        <f ca="1">ADDRESS(O63,IF(TRUE=ISNUMBER(N63),N63,IF(TRUE=ISNUMBER(N64),N64,IF(TRUE=ISNUMBER(N65),N65))))</f>
        <v>#VALUE!</v>
      </c>
      <c r="N63" s="9" t="e">
        <f ca="1">CELL("столбец",IF(C4=E105,C4,IF(D4=E105,D4,IF(E4=E105,E4,IF(F4=E105,F4,IF(G4=E105,G4,IF(H4=E105,H4,IF(I4=E105,I4,ЕСЛИ))))))))</f>
        <v>#NAME?</v>
      </c>
      <c r="O63" s="9" t="e">
        <f ca="1">CELL("строка",IF(B12=F105,B12,IF(B13=F105,B13,IF(B14=F105,B14,IF(B15=F105,B15,IF(B16=F105,B16,IF(B17=F105,B17,IF(B18=F105,B18,))))))))</f>
        <v>#VALUE!</v>
      </c>
    </row>
    <row r="64" spans="1:24" x14ac:dyDescent="0.2">
      <c r="D64" s="191" t="s">
        <v>28</v>
      </c>
      <c r="E64" s="191"/>
      <c r="F64" s="191"/>
      <c r="G64" s="192" t="s">
        <v>29</v>
      </c>
      <c r="H64" s="192"/>
      <c r="N64" s="9" t="e">
        <f ca="1">CELL("столбец",IF(J4=E105,J4,IF(K4=E105,K4,IF(L4=E105,L4,IF(M4=E105,M4,IF(N4=E105,N4,IF(O4=E105,O4,IF(P4=E105,P4,"ЛОЖЬ"))))))))</f>
        <v>#VALUE!</v>
      </c>
    </row>
    <row r="65" spans="2:15" x14ac:dyDescent="0.2">
      <c r="N65" s="9" t="e">
        <f ca="1">CELL("столбец",IF(Q4=E105,Q4,))</f>
        <v>#VALUE!</v>
      </c>
    </row>
    <row r="68" spans="2:15" x14ac:dyDescent="0.2">
      <c r="D68" s="1"/>
      <c r="E68" s="1" t="s">
        <v>21</v>
      </c>
      <c r="F68" s="1" t="s">
        <v>22</v>
      </c>
      <c r="G68" s="1" t="s">
        <v>23</v>
      </c>
      <c r="K68" t="s">
        <v>24</v>
      </c>
      <c r="N68" t="s">
        <v>25</v>
      </c>
      <c r="O68" t="s">
        <v>26</v>
      </c>
    </row>
    <row r="69" spans="2:15" x14ac:dyDescent="0.2">
      <c r="B69" t="s">
        <v>53</v>
      </c>
      <c r="D69" s="5"/>
      <c r="E69" s="6" t="str">
        <f>E105</f>
        <v>М42</v>
      </c>
      <c r="F69" s="6">
        <f>F105</f>
        <v>160</v>
      </c>
      <c r="G69" s="7" t="e">
        <f ca="1">INDIRECT(K69,TRUE)/1000</f>
        <v>#VALUE!</v>
      </c>
      <c r="H69" s="8"/>
      <c r="K69" s="9" t="e">
        <f ca="1">ADDRESS(O69,IF(TRUE=ISNUMBER(N69),N69,IF(TRUE=ISNUMBER(N70),N70,IF(TRUE=ISNUMBER(N71),N71))))</f>
        <v>#VALUE!</v>
      </c>
      <c r="N69" s="9" t="e">
        <f ca="1">CELL("столбец",IF(C4=E105,C4,IF(D4=E105,D4,IF(E4=E105,E4,IF(F4=E105,F4,IF(G4=E105,G4,IF(H4=E105,H4,IF(I4=E105,I4,ЕСЛИ))))))))</f>
        <v>#NAME?</v>
      </c>
      <c r="O69" s="9" t="e">
        <f ca="1">CELL("строка",IF(B19=F105,B19,IF(B20=F105,B20,IF(B21=F105,B21,IF(B22=F105,B22,IF(B23=F105,B23,IF(B24=F105,B24,IF(B25=F105,B25,))))))))</f>
        <v>#VALUE!</v>
      </c>
    </row>
    <row r="70" spans="2:15" x14ac:dyDescent="0.2">
      <c r="D70" s="1" t="s">
        <v>28</v>
      </c>
      <c r="E70" s="1"/>
      <c r="F70" s="1"/>
      <c r="G70" s="33" t="s">
        <v>29</v>
      </c>
      <c r="H70" s="33"/>
      <c r="N70" s="9" t="e">
        <f ca="1">CELL("столбец",IF(J4=E105,J4,IF(K4=E105,K4,IF(L4=E105,L4,IF(M4=E105,M4,IF(N4=E105,N4,IF(O4=E105,O4,IF(P4=E105,P4,"ЛОЖЬ"))))))))</f>
        <v>#VALUE!</v>
      </c>
    </row>
    <row r="71" spans="2:15" x14ac:dyDescent="0.2">
      <c r="N71" s="9">
        <f ca="1">CELL("столбец",IF(R4=E105,R4,IF(S4=E105,S4,IF(T4=E105,T4,IF(U4=E105,U4,IF(V4=E105,V4,IF(W4=E105,W4,IF(Q4=E105,Q4,"ЛОЖЬ"))))))))</f>
        <v>23</v>
      </c>
    </row>
    <row r="73" spans="2:15" x14ac:dyDescent="0.2">
      <c r="D73" s="1"/>
      <c r="E73" s="1" t="s">
        <v>21</v>
      </c>
      <c r="F73" s="1" t="s">
        <v>22</v>
      </c>
      <c r="G73" s="1" t="s">
        <v>23</v>
      </c>
      <c r="K73" t="s">
        <v>24</v>
      </c>
      <c r="N73" t="s">
        <v>25</v>
      </c>
      <c r="O73" t="s">
        <v>26</v>
      </c>
    </row>
    <row r="74" spans="2:15" x14ac:dyDescent="0.2">
      <c r="B74" t="s">
        <v>54</v>
      </c>
      <c r="D74" s="5"/>
      <c r="E74" s="6" t="str">
        <f>E105</f>
        <v>М42</v>
      </c>
      <c r="F74" s="6">
        <f>F105</f>
        <v>160</v>
      </c>
      <c r="G74" s="7" t="e">
        <f ca="1">INDIRECT(K74,TRUE)/1000</f>
        <v>#VALUE!</v>
      </c>
      <c r="H74" s="8"/>
      <c r="K74" s="9" t="e">
        <f ca="1">ADDRESS(O74,IF(TRUE=ISNUMBER(N74),N74,IF(TRUE=ISNUMBER(N75),N75,IF(TRUE=ISNUMBER(N76),N76,IF(TRUE=ISNUMBER(N77),N77,)))))</f>
        <v>#VALUE!</v>
      </c>
      <c r="N74" s="9" t="e">
        <f ca="1">CELL("столбец",IF(C4=E105,C4,IF(D4=E105,D4,IF(E4=E105,E4,IF(F4=E105,F4,IF(G4=E105,G4,IF(H4=E105,H4,IF(I4=E105,I4,ЕСЛИ))))))))</f>
        <v>#NAME?</v>
      </c>
      <c r="O74" s="9" t="e">
        <f ca="1">CELL("строка",IF(B26=F105,B26,IF(B27=F105,B27,IF(B28=F105,B28,IF(B29=F105,B29,IF(B30=F105,B30,IF(B31=F105,B31,IF(B32=F105,B32,))))))))</f>
        <v>#VALUE!</v>
      </c>
    </row>
    <row r="75" spans="2:15" x14ac:dyDescent="0.2">
      <c r="D75" s="1" t="s">
        <v>28</v>
      </c>
      <c r="E75" s="1"/>
      <c r="F75" s="1"/>
      <c r="G75" s="33" t="s">
        <v>29</v>
      </c>
      <c r="H75" s="33"/>
      <c r="N75" s="9" t="e">
        <f ca="1">CELL("столбец",IF(J4=E105,J4,IF(K4=E105,K4,IF(L4=E105,L4,IF(M4=E105,M4,IF(N4=E105,N4,IF(O4=E105,O4,IF(P4=E105,P4,"ЛОЖЬ"))))))))</f>
        <v>#VALUE!</v>
      </c>
    </row>
    <row r="76" spans="2:15" x14ac:dyDescent="0.2">
      <c r="N76" s="9">
        <f ca="1">CELL("столбец",IF(R4=E105,R4,IF(S4=E105,S4,IF(T4=E105,T4,IF(U4=E105,U4,IF(V4=E105,V4,IF(W4=E105,W4,IF(Q4=E105,Q4,"ЛОЖЬ"))))))))</f>
        <v>23</v>
      </c>
    </row>
    <row r="77" spans="2:15" x14ac:dyDescent="0.2">
      <c r="N77" s="9" t="e">
        <f ca="1">CELL("столбец",IF(X4=E105,X4,))</f>
        <v>#VALUE!</v>
      </c>
    </row>
    <row r="79" spans="2:15" x14ac:dyDescent="0.2">
      <c r="D79" s="1"/>
      <c r="E79" s="1" t="s">
        <v>21</v>
      </c>
      <c r="F79" s="1" t="s">
        <v>22</v>
      </c>
      <c r="G79" s="1" t="s">
        <v>23</v>
      </c>
      <c r="K79" t="s">
        <v>24</v>
      </c>
      <c r="N79" t="s">
        <v>25</v>
      </c>
      <c r="O79" t="s">
        <v>26</v>
      </c>
    </row>
    <row r="80" spans="2:15" x14ac:dyDescent="0.2">
      <c r="B80" t="s">
        <v>55</v>
      </c>
      <c r="D80" s="5"/>
      <c r="E80" s="6" t="str">
        <f>E105</f>
        <v>М42</v>
      </c>
      <c r="F80" s="6">
        <f>F105</f>
        <v>160</v>
      </c>
      <c r="G80" s="7" t="e">
        <f ca="1">INDIRECT(K80,TRUE)/1000</f>
        <v>#VALUE!</v>
      </c>
      <c r="H80" s="8"/>
      <c r="K80" s="9" t="e">
        <f ca="1">ADDRESS(O80,IF(TRUE=ISNUMBER(N80),N80,IF(TRUE=ISNUMBER(N81),N81,IF(TRUE=ISNUMBER(N82),N82,IF(TRUE=ISNUMBER(N83),N83,)))))</f>
        <v>#VALUE!</v>
      </c>
      <c r="N80" s="9" t="e">
        <f ca="1">CELL("столбец",IF(C4=E105,C4,IF(D4=E105,D4,IF(E4=E105,E4,IF(F4=E105,F4,IF(G4=E105,G4,IF(H4=E105,H4,IF(I4=E105,I4,ЕСЛИ))))))))</f>
        <v>#NAME?</v>
      </c>
      <c r="O80" s="9" t="e">
        <f ca="1">CELL("строка",IF(B33=F105,B33,IF(B34=F105,B34,IF(B35=F105,B35,IF(B36=F105,B36,IF(B37=F105,B37,IF(B38=F105,B38,IF(B39=F105,B39,))))))))</f>
        <v>#VALUE!</v>
      </c>
    </row>
    <row r="81" spans="2:15" x14ac:dyDescent="0.2">
      <c r="D81" s="1" t="s">
        <v>28</v>
      </c>
      <c r="E81" s="1"/>
      <c r="F81" s="1"/>
      <c r="G81" s="33" t="s">
        <v>29</v>
      </c>
      <c r="H81" s="33"/>
      <c r="N81" s="9" t="e">
        <f ca="1">CELL("столбец",IF(J4=E105,J4,IF(K4=E105,K4,IF(L4=E105,L4,IF(M4=E105,M4,IF(N4=E105,N4,IF(O4=E105,O4,IF(P4=E105,P4,"ЛОЖЬ"))))))))</f>
        <v>#VALUE!</v>
      </c>
    </row>
    <row r="82" spans="2:15" x14ac:dyDescent="0.2">
      <c r="N82" s="9">
        <f ca="1">CELL("столбец",IF(R4=E105,R4,IF(S4=E105,S4,IF(T4=E105,T4,IF(U4=E105,U4,IF(V4=E105,V4,IF(W4=E105,W4,IF(Q4=E105,Q4,"ЛОЖЬ"))))))))</f>
        <v>23</v>
      </c>
    </row>
    <row r="83" spans="2:15" x14ac:dyDescent="0.2">
      <c r="N83" s="9" t="e">
        <f ca="1">CELL("столбец",IF(X4=E105,X4,))</f>
        <v>#VALUE!</v>
      </c>
    </row>
    <row r="85" spans="2:15" x14ac:dyDescent="0.2">
      <c r="D85" s="1"/>
      <c r="E85" s="1" t="s">
        <v>21</v>
      </c>
      <c r="F85" s="1" t="s">
        <v>22</v>
      </c>
      <c r="G85" s="1" t="s">
        <v>23</v>
      </c>
      <c r="K85" t="s">
        <v>24</v>
      </c>
      <c r="N85" t="s">
        <v>25</v>
      </c>
      <c r="O85" t="s">
        <v>26</v>
      </c>
    </row>
    <row r="86" spans="2:15" x14ac:dyDescent="0.2">
      <c r="B86" t="s">
        <v>56</v>
      </c>
      <c r="D86" s="5"/>
      <c r="E86" s="6" t="str">
        <f>E105</f>
        <v>М42</v>
      </c>
      <c r="F86" s="6">
        <f>F105</f>
        <v>160</v>
      </c>
      <c r="G86" s="7">
        <f ca="1">INDIRECT(K86,TRUE)/1000</f>
        <v>2.4239999999999999</v>
      </c>
      <c r="H86" s="8"/>
      <c r="K86" s="9" t="str">
        <f ca="1">ADDRESS(O86,IF(TRUE=ISNUMBER(N86),N86,IF(TRUE=ISNUMBER(N87),N87,IF(TRUE=ISNUMBER(N88),N88,IF(TRUE=ISNUMBER(N89),N89,)))))</f>
        <v>$W$45</v>
      </c>
      <c r="N86" s="9" t="e">
        <f ca="1">CELL("столбец",IF(C4=E105,C4,IF(D4=E105,D4,IF(E4=E105,E4,IF(F4=E105,F4,IF(G4=E105,G4,IF(H4=E105,H4,IF(I4=E105,I4,ЕСЛИ))))))))</f>
        <v>#NAME?</v>
      </c>
      <c r="O86" s="9">
        <f ca="1">CELL("строка",IF(B40=F105,B40,IF(B41=F105,B41,IF(B42=F105,B42,IF(B43=F105,B43,IF(B44=F105,B44,IF(B45=F105,B45,IF(B46=F105,B46,))))))))</f>
        <v>45</v>
      </c>
    </row>
    <row r="87" spans="2:15" x14ac:dyDescent="0.2">
      <c r="D87" s="1" t="s">
        <v>28</v>
      </c>
      <c r="E87" s="1"/>
      <c r="F87" s="1"/>
      <c r="G87" s="33" t="s">
        <v>29</v>
      </c>
      <c r="H87" s="33"/>
      <c r="N87" s="9" t="e">
        <f ca="1">CELL("столбец",IF(J4=E105,J4,IF(K4=E105,K4,IF(L4=E105,L4,IF(M4=E105,M4,IF(N4=E105,N4,IF(O4=E105,O4,IF(P4=E105,P4,"ЛОЖЬ"))))))))</f>
        <v>#VALUE!</v>
      </c>
    </row>
    <row r="88" spans="2:15" x14ac:dyDescent="0.2">
      <c r="N88" s="9">
        <f ca="1">CELL("столбец",IF(R4=E105,R4,IF(S4=E105,S4,IF(T4=E105,T4,IF(U4=E105,U4,IF(V4=E105,V4,IF(W4=E105,W4,IF(Q4=E105,Q4,"ЛОЖЬ"))))))))</f>
        <v>23</v>
      </c>
    </row>
    <row r="89" spans="2:15" x14ac:dyDescent="0.2">
      <c r="N89" s="9" t="e">
        <f ca="1">CELL("столбец",IF(X4=E105,X4,))</f>
        <v>#VALUE!</v>
      </c>
    </row>
    <row r="91" spans="2:15" x14ac:dyDescent="0.2">
      <c r="D91" s="1"/>
      <c r="E91" s="1" t="s">
        <v>21</v>
      </c>
      <c r="F91" s="1" t="s">
        <v>22</v>
      </c>
      <c r="G91" s="1" t="s">
        <v>23</v>
      </c>
      <c r="K91" t="s">
        <v>24</v>
      </c>
      <c r="N91" t="s">
        <v>25</v>
      </c>
      <c r="O91" t="s">
        <v>26</v>
      </c>
    </row>
    <row r="92" spans="2:15" x14ac:dyDescent="0.2">
      <c r="B92" t="s">
        <v>35</v>
      </c>
      <c r="D92" s="5"/>
      <c r="E92" s="6" t="str">
        <f>E105</f>
        <v>М42</v>
      </c>
      <c r="F92" s="6">
        <f>F105</f>
        <v>160</v>
      </c>
      <c r="G92" s="7" t="e">
        <f ca="1">INDIRECT(IF(TRUE=NOT(ISERROR(K92)),K92,IF(TRUE=NOT(ISERROR(K98)),K98,TRUE)))/1000</f>
        <v>#REF!</v>
      </c>
      <c r="H92" s="8"/>
      <c r="K92" s="9" t="e">
        <f ca="1">ADDRESS(O92,IF(TRUE=ISNUMBER(N92),N92,IF(TRUE=ISNUMBER(N93),N93,IF(TRUE=ISNUMBER(N94),N94,IF(TRUE=ISNUMBER(N95),N95,)))))</f>
        <v>#VALUE!</v>
      </c>
      <c r="N92" s="9" t="e">
        <f ca="1">CELL("столбец",IF(C4=E105,C4,IF(D4=E105,D4,IF(E4=E105,E4,IF(F4=E105,F4,IF(G4=E105,G4,IF(H4=E105,H4,IF(I4=E105,I4,ЕСЛИ))))))))</f>
        <v>#NAME?</v>
      </c>
      <c r="O92" s="9" t="e">
        <f ca="1">CELL("строка",IF(B47=F105,B47,IF(B48=F105,B48,IF(B49=F105,B49,IF(B50=F105,B50,IF(B51=F105,B51,IF(B52=F105,B52,IF(B53=F105,B53,))))))))</f>
        <v>#VALUE!</v>
      </c>
    </row>
    <row r="93" spans="2:15" x14ac:dyDescent="0.2">
      <c r="D93" s="1" t="s">
        <v>28</v>
      </c>
      <c r="E93" s="1"/>
      <c r="F93" s="1"/>
      <c r="G93" s="33" t="s">
        <v>29</v>
      </c>
      <c r="H93" s="33"/>
      <c r="N93" s="9" t="e">
        <f ca="1">CELL("столбец",IF(K4=E105,K4,IF(L4=E105,L4,IF(M4=E105,M4,IF(N4=E105,N4,IF(O4=E105,O4,IF(P4=E105,P4,IF(Q4=E105,Q4,"ЛОЖЬ"))))))))</f>
        <v>#VALUE!</v>
      </c>
    </row>
    <row r="94" spans="2:15" x14ac:dyDescent="0.2">
      <c r="N94" s="9">
        <f ca="1">CELL("столбец",IF(R4=E105,R4,IF(S4=E105,S4,IF(T4=E105,T4,IF(U4=E105,U4,IF(V4=E105,V4,IF(W4=E105,W4,IF(Q4=E105,Q4,"ЛОЖЬ"))))))))</f>
        <v>23</v>
      </c>
    </row>
    <row r="95" spans="2:15" x14ac:dyDescent="0.2">
      <c r="N95" s="9" t="e">
        <f ca="1">CELL("столбец",IF(X4=E105,X4,))</f>
        <v>#VALUE!</v>
      </c>
    </row>
    <row r="97" spans="4:15" x14ac:dyDescent="0.2">
      <c r="D97" s="1"/>
      <c r="E97" s="1"/>
      <c r="F97" s="1"/>
      <c r="G97" s="1"/>
      <c r="K97" t="s">
        <v>24</v>
      </c>
      <c r="N97" t="s">
        <v>25</v>
      </c>
      <c r="O97" t="s">
        <v>26</v>
      </c>
    </row>
    <row r="98" spans="4:15" x14ac:dyDescent="0.2">
      <c r="D98" s="5"/>
      <c r="E98" s="5"/>
      <c r="F98" s="5"/>
      <c r="G98" s="40"/>
      <c r="H98" s="8"/>
      <c r="K98" s="9" t="e">
        <f ca="1">ADDRESS(O98,IF(TRUE=ISNUMBER(N98),N98,IF(TRUE=ISNUMBER(N99),N99,IF(TRUE=ISNUMBER(N100),N100,IF(TRUE=ISNUMBER(N101),N101,)))))</f>
        <v>#VALUE!</v>
      </c>
      <c r="N98" s="9" t="e">
        <f ca="1">CELL("столбец",IF(D4=E105,D4,IF(E4=E105,E4,IF(F4=E105,F4,IF(G4=E105,G4,IF(H4=E105,H4,IF(I4=E105,I4,IF(J4=E105,J4,ЕСЛИ))))))))</f>
        <v>#NAME?</v>
      </c>
      <c r="O98" s="9" t="e">
        <f ca="1">CELL("строка",IF(B54=F105,B54,))</f>
        <v>#VALUE!</v>
      </c>
    </row>
    <row r="99" spans="4:15" x14ac:dyDescent="0.2">
      <c r="D99" s="1"/>
      <c r="E99" s="1"/>
      <c r="F99" s="1"/>
      <c r="G99" s="33"/>
      <c r="H99" s="33"/>
      <c r="N99" s="9" t="e">
        <f ca="1">CELL("столбец",IF(K4=E105,K4,IF(L4=E105,L4,IF(M4=E105,M4,IF(N4=E105,N4,IF(O4=E105,O4,IF(P4=E105,P4,IF(Q4=E105,Q4,"ЛОЖЬ"))))))))</f>
        <v>#VALUE!</v>
      </c>
    </row>
    <row r="100" spans="4:15" x14ac:dyDescent="0.2">
      <c r="N100" s="9">
        <f ca="1">CELL("столбец",IF(R4=E105,R4,IF(S4=E105,S4,IF(T4=E105,T4,IF(U4=E105,U4,IF(V4=E105,V4,IF(W4=E105,W4,IF(Q4=E105,Q4,"ЛОЖЬ"))))))))</f>
        <v>23</v>
      </c>
    </row>
    <row r="101" spans="4:15" x14ac:dyDescent="0.2">
      <c r="N101" s="9" t="e">
        <f ca="1">CELL("столбец",IF(X4=E105,X4,))</f>
        <v>#VALUE!</v>
      </c>
    </row>
    <row r="102" spans="4:15" ht="13.5" thickBot="1" x14ac:dyDescent="0.25"/>
    <row r="103" spans="4:15" x14ac:dyDescent="0.2">
      <c r="D103" s="11"/>
      <c r="E103" s="12"/>
      <c r="F103" s="12"/>
      <c r="G103" s="12"/>
      <c r="H103" s="12"/>
      <c r="I103" s="13"/>
    </row>
    <row r="104" spans="4:15" x14ac:dyDescent="0.2">
      <c r="D104" s="14" t="s">
        <v>36</v>
      </c>
      <c r="E104" s="15" t="s">
        <v>21</v>
      </c>
      <c r="F104" s="15" t="s">
        <v>22</v>
      </c>
      <c r="G104" s="15" t="s">
        <v>23</v>
      </c>
      <c r="H104" s="16" t="s">
        <v>37</v>
      </c>
      <c r="I104" s="17"/>
    </row>
    <row r="105" spans="4:15" x14ac:dyDescent="0.2">
      <c r="D105" s="18">
        <f>Лист1!$B$15</f>
        <v>75</v>
      </c>
      <c r="E105" s="19" t="str">
        <f>Лист1!$C$15</f>
        <v>М42</v>
      </c>
      <c r="F105" s="19">
        <f>Лист1!$D$15</f>
        <v>160</v>
      </c>
      <c r="G105" s="20">
        <f ca="1">IF(TRUE=ISNUMBER(G58),G58,IF(TRUE=ISNUMBER(G63),G63,IF(TRUE=ISNUMBER(G69),G69,IF(TRUE=ISNUMBER(G74),G74,IF(TRUE=ISNUMBER(G80),G80,IF(TRUE=ISNUMBER(G86),G86,IF(TRUE=ISNUMBER(G92),G92,)))))))</f>
        <v>2.4239999999999999</v>
      </c>
      <c r="H105" s="21">
        <f ca="1">D105*G105</f>
        <v>181.79999999999998</v>
      </c>
      <c r="I105" s="17"/>
    </row>
    <row r="106" spans="4:15" x14ac:dyDescent="0.2">
      <c r="D106" s="14" t="s">
        <v>28</v>
      </c>
      <c r="E106" s="15"/>
      <c r="F106" s="15"/>
      <c r="G106" s="34" t="s">
        <v>29</v>
      </c>
      <c r="H106" s="34"/>
      <c r="I106" s="17"/>
    </row>
    <row r="107" spans="4:15" x14ac:dyDescent="0.2">
      <c r="D107" s="22"/>
      <c r="E107" s="16"/>
      <c r="F107" s="16"/>
      <c r="G107" s="16"/>
      <c r="H107" s="16"/>
      <c r="I107" s="17"/>
    </row>
    <row r="108" spans="4:15" x14ac:dyDescent="0.2">
      <c r="D108" s="14" t="s">
        <v>38</v>
      </c>
      <c r="E108" s="15" t="s">
        <v>21</v>
      </c>
      <c r="F108" s="15" t="s">
        <v>22</v>
      </c>
      <c r="G108" s="15" t="s">
        <v>39</v>
      </c>
      <c r="H108" s="16"/>
      <c r="I108" s="17"/>
    </row>
    <row r="109" spans="4:15" x14ac:dyDescent="0.2">
      <c r="D109" s="23">
        <f>Лист1!$B$19</f>
        <v>1</v>
      </c>
      <c r="E109" s="24" t="str">
        <f>E105</f>
        <v>М42</v>
      </c>
      <c r="F109" s="24">
        <f>F105</f>
        <v>160</v>
      </c>
      <c r="G109" s="25">
        <f ca="1">D109/IF(TRUE=ISNUMBER(G58),G58,IF(TRUE=ISNUMBER(G63),G63,IF(TRUE=ISNUMBER(G69),G69,IF(TRUE=ISNUMBER(G74),G74,IF(TRUE=ISNUMBER(G80),G80,IF(TRUE=ISNUMBER(G86),G86,IF(TRUE=ISNUMBER(G92),G92,)))))))</f>
        <v>0.41254125412541254</v>
      </c>
      <c r="H109" s="26"/>
      <c r="I109" s="17"/>
    </row>
    <row r="110" spans="4:15" ht="13.5" thickBot="1" x14ac:dyDescent="0.25">
      <c r="D110" s="27" t="s">
        <v>40</v>
      </c>
      <c r="E110" s="28"/>
      <c r="F110" s="28"/>
      <c r="G110" s="32" t="s">
        <v>29</v>
      </c>
      <c r="H110" s="32"/>
      <c r="I110" s="29"/>
    </row>
  </sheetData>
  <sheetCalcPr fullCalcOnLoad="1"/>
  <sheetProtection password="E81D" sheet="1" objects="1" scenarios="1"/>
  <mergeCells count="6">
    <mergeCell ref="D64:F64"/>
    <mergeCell ref="G64:H64"/>
    <mergeCell ref="C3:Q3"/>
    <mergeCell ref="A5:A49"/>
    <mergeCell ref="D59:F59"/>
    <mergeCell ref="G59:H59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K33" sqref="K33"/>
    </sheetView>
  </sheetViews>
  <sheetFormatPr defaultRowHeight="12.75" x14ac:dyDescent="0.2"/>
  <sheetData>
    <row r="1" spans="1:17" ht="15.75" x14ac:dyDescent="0.25">
      <c r="A1" s="30" t="s">
        <v>61</v>
      </c>
      <c r="J1" t="s">
        <v>2</v>
      </c>
    </row>
    <row r="4" spans="1:17" x14ac:dyDescent="0.2"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</row>
    <row r="5" spans="1:17" x14ac:dyDescent="0.2">
      <c r="B5">
        <v>8</v>
      </c>
      <c r="C5" s="3" t="s">
        <v>20</v>
      </c>
      <c r="D5" s="3" t="s">
        <v>20</v>
      </c>
      <c r="E5" s="3" t="s">
        <v>20</v>
      </c>
      <c r="F5" s="3" t="s">
        <v>20</v>
      </c>
      <c r="G5" s="3" t="s">
        <v>20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20</v>
      </c>
      <c r="M5" s="3" t="s">
        <v>20</v>
      </c>
      <c r="N5" s="3" t="s">
        <v>20</v>
      </c>
      <c r="O5" s="3" t="s">
        <v>20</v>
      </c>
      <c r="P5" s="3" t="s">
        <v>20</v>
      </c>
      <c r="Q5" s="3" t="s">
        <v>20</v>
      </c>
    </row>
    <row r="6" spans="1:17" x14ac:dyDescent="0.2">
      <c r="B6">
        <v>10</v>
      </c>
      <c r="C6" s="3" t="s">
        <v>20</v>
      </c>
      <c r="D6" s="3" t="s">
        <v>20</v>
      </c>
      <c r="E6" s="3" t="s">
        <v>20</v>
      </c>
      <c r="F6" s="3" t="s">
        <v>20</v>
      </c>
      <c r="G6" s="3" t="s">
        <v>20</v>
      </c>
      <c r="H6" s="2" t="s">
        <v>20</v>
      </c>
      <c r="I6" s="2" t="s">
        <v>20</v>
      </c>
      <c r="J6" s="2" t="s">
        <v>20</v>
      </c>
      <c r="K6" s="2" t="s">
        <v>20</v>
      </c>
      <c r="L6" s="2" t="s">
        <v>20</v>
      </c>
      <c r="M6" s="3" t="s">
        <v>20</v>
      </c>
      <c r="N6" s="3" t="s">
        <v>20</v>
      </c>
      <c r="O6" s="3" t="s">
        <v>20</v>
      </c>
      <c r="P6" s="3" t="s">
        <v>20</v>
      </c>
      <c r="Q6" s="3" t="s">
        <v>20</v>
      </c>
    </row>
    <row r="7" spans="1:17" x14ac:dyDescent="0.2">
      <c r="B7">
        <v>12</v>
      </c>
      <c r="C7" s="3" t="s">
        <v>20</v>
      </c>
      <c r="D7" s="3" t="s">
        <v>20</v>
      </c>
      <c r="E7" s="3" t="s">
        <v>20</v>
      </c>
      <c r="F7" s="3" t="s">
        <v>20</v>
      </c>
      <c r="G7" s="3" t="s">
        <v>20</v>
      </c>
      <c r="H7" s="2" t="s">
        <v>20</v>
      </c>
      <c r="I7" s="2" t="s">
        <v>20</v>
      </c>
      <c r="J7" s="2" t="s">
        <v>20</v>
      </c>
      <c r="K7" s="2" t="s">
        <v>20</v>
      </c>
      <c r="L7" s="2" t="s">
        <v>20</v>
      </c>
      <c r="M7" s="3" t="s">
        <v>20</v>
      </c>
      <c r="N7" s="3" t="s">
        <v>20</v>
      </c>
      <c r="O7" s="3" t="s">
        <v>20</v>
      </c>
      <c r="P7" s="3" t="s">
        <v>20</v>
      </c>
      <c r="Q7" s="3" t="s">
        <v>20</v>
      </c>
    </row>
    <row r="8" spans="1:17" x14ac:dyDescent="0.2">
      <c r="B8">
        <v>14</v>
      </c>
      <c r="C8" s="3" t="s">
        <v>20</v>
      </c>
      <c r="D8" s="3" t="s">
        <v>20</v>
      </c>
      <c r="E8" s="3" t="s">
        <v>20</v>
      </c>
      <c r="F8" s="3" t="s">
        <v>20</v>
      </c>
      <c r="G8" s="3" t="s">
        <v>20</v>
      </c>
      <c r="H8" s="2" t="s">
        <v>20</v>
      </c>
      <c r="I8" s="2" t="s">
        <v>20</v>
      </c>
      <c r="J8" s="2" t="s">
        <v>20</v>
      </c>
      <c r="K8" s="2" t="s">
        <v>20</v>
      </c>
      <c r="L8" s="2" t="s">
        <v>20</v>
      </c>
      <c r="M8" s="3" t="s">
        <v>20</v>
      </c>
      <c r="N8" s="3" t="s">
        <v>20</v>
      </c>
      <c r="O8" s="3" t="s">
        <v>20</v>
      </c>
      <c r="P8" s="3" t="s">
        <v>20</v>
      </c>
      <c r="Q8" s="3" t="s">
        <v>20</v>
      </c>
    </row>
    <row r="9" spans="1:17" x14ac:dyDescent="0.2">
      <c r="B9">
        <v>16</v>
      </c>
      <c r="C9" s="3" t="s">
        <v>20</v>
      </c>
      <c r="D9" s="3" t="s">
        <v>20</v>
      </c>
      <c r="E9" s="3" t="s">
        <v>20</v>
      </c>
      <c r="F9" s="3" t="s">
        <v>20</v>
      </c>
      <c r="G9" s="3" t="s">
        <v>20</v>
      </c>
      <c r="H9" s="2" t="s">
        <v>20</v>
      </c>
      <c r="I9" s="2" t="s">
        <v>20</v>
      </c>
      <c r="J9" s="2" t="s">
        <v>20</v>
      </c>
      <c r="K9" s="2" t="s">
        <v>20</v>
      </c>
      <c r="L9" s="2" t="s">
        <v>20</v>
      </c>
      <c r="M9" s="3" t="s">
        <v>20</v>
      </c>
      <c r="N9" s="3" t="s">
        <v>20</v>
      </c>
      <c r="O9" s="3" t="s">
        <v>20</v>
      </c>
      <c r="P9" s="3" t="s">
        <v>20</v>
      </c>
      <c r="Q9" s="3" t="s">
        <v>20</v>
      </c>
    </row>
    <row r="10" spans="1:17" x14ac:dyDescent="0.2">
      <c r="B10">
        <v>18</v>
      </c>
      <c r="C10" s="3" t="s">
        <v>20</v>
      </c>
      <c r="D10" s="3" t="s">
        <v>20</v>
      </c>
      <c r="E10" s="3" t="s">
        <v>20</v>
      </c>
      <c r="F10" s="3" t="s">
        <v>20</v>
      </c>
      <c r="G10" s="3" t="s">
        <v>20</v>
      </c>
      <c r="H10" s="2" t="s">
        <v>20</v>
      </c>
      <c r="I10" s="2" t="s">
        <v>20</v>
      </c>
      <c r="J10" s="2" t="s">
        <v>20</v>
      </c>
      <c r="K10" s="2" t="s">
        <v>20</v>
      </c>
      <c r="L10" s="2" t="s">
        <v>20</v>
      </c>
      <c r="M10" s="3" t="s">
        <v>20</v>
      </c>
      <c r="N10" s="3" t="s">
        <v>20</v>
      </c>
      <c r="O10" s="3" t="s">
        <v>20</v>
      </c>
      <c r="P10" s="3" t="s">
        <v>20</v>
      </c>
      <c r="Q10" s="3" t="s">
        <v>20</v>
      </c>
    </row>
    <row r="11" spans="1:17" x14ac:dyDescent="0.2">
      <c r="B11">
        <v>20</v>
      </c>
      <c r="C11" s="3" t="s">
        <v>20</v>
      </c>
      <c r="D11" s="3" t="s">
        <v>20</v>
      </c>
      <c r="E11" s="3" t="s">
        <v>20</v>
      </c>
      <c r="F11" s="3" t="s">
        <v>20</v>
      </c>
      <c r="G11" s="3" t="s">
        <v>20</v>
      </c>
      <c r="H11" s="3" t="s">
        <v>20</v>
      </c>
      <c r="I11" s="3" t="s">
        <v>20</v>
      </c>
      <c r="J11" s="2" t="s">
        <v>20</v>
      </c>
      <c r="K11" s="2" t="s">
        <v>20</v>
      </c>
      <c r="L11" s="2" t="s">
        <v>20</v>
      </c>
      <c r="M11" s="3" t="s">
        <v>20</v>
      </c>
      <c r="N11" s="3" t="s">
        <v>20</v>
      </c>
      <c r="O11" s="3" t="s">
        <v>20</v>
      </c>
      <c r="P11" s="3" t="s">
        <v>20</v>
      </c>
      <c r="Q11" s="3" t="s">
        <v>20</v>
      </c>
    </row>
    <row r="12" spans="1:17" x14ac:dyDescent="0.2">
      <c r="B12">
        <v>22</v>
      </c>
      <c r="C12" s="3" t="s">
        <v>20</v>
      </c>
      <c r="D12" s="3" t="s">
        <v>20</v>
      </c>
      <c r="E12" s="3" t="s">
        <v>20</v>
      </c>
      <c r="F12" s="3" t="s">
        <v>20</v>
      </c>
      <c r="G12" s="3" t="s">
        <v>20</v>
      </c>
      <c r="H12" s="3" t="s">
        <v>20</v>
      </c>
      <c r="I12" s="3" t="s">
        <v>20</v>
      </c>
      <c r="J12" s="3" t="s">
        <v>20</v>
      </c>
      <c r="K12" s="3" t="s">
        <v>20</v>
      </c>
      <c r="L12" s="3" t="s">
        <v>20</v>
      </c>
      <c r="M12" s="3" t="s">
        <v>20</v>
      </c>
      <c r="N12" s="3" t="s">
        <v>20</v>
      </c>
      <c r="O12" s="3" t="s">
        <v>20</v>
      </c>
      <c r="P12" s="3" t="s">
        <v>20</v>
      </c>
      <c r="Q12" s="3" t="s">
        <v>20</v>
      </c>
    </row>
    <row r="13" spans="1:17" x14ac:dyDescent="0.2">
      <c r="B13">
        <v>25</v>
      </c>
      <c r="C13" s="3" t="s">
        <v>20</v>
      </c>
      <c r="D13" s="3" t="s">
        <v>20</v>
      </c>
      <c r="E13" s="3" t="s">
        <v>20</v>
      </c>
      <c r="F13" s="3" t="s">
        <v>20</v>
      </c>
      <c r="G13" s="3" t="s">
        <v>20</v>
      </c>
      <c r="H13" s="3" t="s">
        <v>20</v>
      </c>
      <c r="I13" s="3" t="s">
        <v>20</v>
      </c>
      <c r="J13" s="3" t="s">
        <v>20</v>
      </c>
      <c r="K13" s="3" t="s">
        <v>20</v>
      </c>
      <c r="L13" s="3" t="s">
        <v>20</v>
      </c>
      <c r="M13" s="3" t="s">
        <v>20</v>
      </c>
      <c r="N13" s="3" t="s">
        <v>20</v>
      </c>
      <c r="O13" s="3" t="s">
        <v>20</v>
      </c>
      <c r="P13" s="3" t="s">
        <v>20</v>
      </c>
      <c r="Q13" s="3" t="s">
        <v>20</v>
      </c>
    </row>
    <row r="14" spans="1:17" x14ac:dyDescent="0.2">
      <c r="B14">
        <v>28</v>
      </c>
      <c r="C14" s="3" t="s">
        <v>20</v>
      </c>
      <c r="D14" s="3" t="s">
        <v>20</v>
      </c>
      <c r="E14" s="3" t="s">
        <v>20</v>
      </c>
      <c r="F14" s="3" t="s">
        <v>20</v>
      </c>
      <c r="G14" s="3" t="s">
        <v>20</v>
      </c>
      <c r="H14" s="3" t="s">
        <v>20</v>
      </c>
      <c r="I14" s="3" t="s">
        <v>20</v>
      </c>
      <c r="J14" s="3" t="s">
        <v>20</v>
      </c>
      <c r="K14" s="3" t="s">
        <v>20</v>
      </c>
      <c r="L14" s="3" t="s">
        <v>20</v>
      </c>
      <c r="M14" s="3" t="s">
        <v>20</v>
      </c>
      <c r="N14" s="3" t="s">
        <v>20</v>
      </c>
      <c r="O14" s="3" t="s">
        <v>20</v>
      </c>
      <c r="P14" s="3" t="s">
        <v>20</v>
      </c>
      <c r="Q14" s="3" t="s">
        <v>20</v>
      </c>
    </row>
    <row r="15" spans="1:17" x14ac:dyDescent="0.2">
      <c r="B15">
        <v>30</v>
      </c>
      <c r="C15" s="3" t="s">
        <v>20</v>
      </c>
      <c r="D15" s="3" t="s">
        <v>20</v>
      </c>
      <c r="E15" s="3" t="s">
        <v>20</v>
      </c>
      <c r="F15" s="3" t="s">
        <v>20</v>
      </c>
      <c r="G15" s="3" t="s">
        <v>20</v>
      </c>
      <c r="H15" s="3" t="s">
        <v>20</v>
      </c>
      <c r="I15" s="3" t="s">
        <v>20</v>
      </c>
      <c r="J15" s="3" t="s">
        <v>20</v>
      </c>
      <c r="K15" s="3" t="s">
        <v>20</v>
      </c>
      <c r="L15" s="3" t="s">
        <v>20</v>
      </c>
      <c r="M15" s="3" t="s">
        <v>20</v>
      </c>
      <c r="N15" s="3" t="s">
        <v>20</v>
      </c>
      <c r="O15" s="3" t="s">
        <v>20</v>
      </c>
      <c r="P15" s="3" t="s">
        <v>20</v>
      </c>
      <c r="Q15" s="3" t="s">
        <v>20</v>
      </c>
    </row>
    <row r="16" spans="1:17" x14ac:dyDescent="0.2">
      <c r="B16">
        <v>32</v>
      </c>
      <c r="C16" s="3" t="s">
        <v>20</v>
      </c>
      <c r="D16" s="3" t="s">
        <v>20</v>
      </c>
      <c r="E16" s="3" t="s">
        <v>20</v>
      </c>
      <c r="F16" s="3" t="s">
        <v>20</v>
      </c>
      <c r="G16" s="3" t="s">
        <v>20</v>
      </c>
      <c r="H16" s="3" t="s">
        <v>20</v>
      </c>
      <c r="I16" s="3" t="s">
        <v>20</v>
      </c>
      <c r="J16" s="3" t="s">
        <v>20</v>
      </c>
      <c r="K16" s="3" t="s">
        <v>20</v>
      </c>
      <c r="L16" s="3" t="s">
        <v>20</v>
      </c>
      <c r="M16" s="3" t="s">
        <v>20</v>
      </c>
      <c r="N16" s="3" t="s">
        <v>20</v>
      </c>
      <c r="O16" s="3" t="s">
        <v>20</v>
      </c>
      <c r="P16" s="3" t="s">
        <v>20</v>
      </c>
      <c r="Q16" s="3" t="s">
        <v>20</v>
      </c>
    </row>
    <row r="17" spans="2:17" x14ac:dyDescent="0.2">
      <c r="B17">
        <v>35</v>
      </c>
      <c r="C17" s="3" t="s">
        <v>20</v>
      </c>
      <c r="D17" s="3" t="s">
        <v>20</v>
      </c>
      <c r="E17" s="3" t="s">
        <v>20</v>
      </c>
      <c r="F17" s="3" t="s">
        <v>20</v>
      </c>
      <c r="G17" s="3" t="s">
        <v>20</v>
      </c>
      <c r="H17" s="3" t="s">
        <v>20</v>
      </c>
      <c r="I17" s="3" t="s">
        <v>20</v>
      </c>
      <c r="J17" s="3" t="s">
        <v>20</v>
      </c>
      <c r="K17" s="3" t="s">
        <v>20</v>
      </c>
      <c r="L17" s="3" t="s">
        <v>20</v>
      </c>
      <c r="M17" s="3" t="s">
        <v>20</v>
      </c>
      <c r="N17" s="3" t="s">
        <v>20</v>
      </c>
      <c r="O17" s="3" t="s">
        <v>20</v>
      </c>
      <c r="P17" s="3" t="s">
        <v>20</v>
      </c>
      <c r="Q17" s="3" t="s">
        <v>20</v>
      </c>
    </row>
    <row r="18" spans="2:17" x14ac:dyDescent="0.2">
      <c r="B18">
        <v>38</v>
      </c>
      <c r="C18" s="3" t="s">
        <v>20</v>
      </c>
      <c r="D18" s="3" t="s">
        <v>20</v>
      </c>
      <c r="E18" s="3" t="s">
        <v>20</v>
      </c>
      <c r="F18" s="3" t="s">
        <v>20</v>
      </c>
      <c r="G18" s="3" t="s">
        <v>20</v>
      </c>
      <c r="H18" s="3" t="s">
        <v>20</v>
      </c>
      <c r="I18" s="3" t="s">
        <v>20</v>
      </c>
      <c r="J18" s="3" t="s">
        <v>20</v>
      </c>
      <c r="K18" s="3" t="s">
        <v>20</v>
      </c>
      <c r="L18" s="3" t="s">
        <v>20</v>
      </c>
      <c r="M18" s="3" t="s">
        <v>20</v>
      </c>
      <c r="N18" s="3" t="s">
        <v>20</v>
      </c>
      <c r="O18" s="3" t="s">
        <v>20</v>
      </c>
      <c r="P18" s="3" t="s">
        <v>20</v>
      </c>
      <c r="Q18" s="3" t="s">
        <v>20</v>
      </c>
    </row>
    <row r="19" spans="2:17" x14ac:dyDescent="0.2">
      <c r="B19">
        <v>40</v>
      </c>
      <c r="C19" s="3" t="s">
        <v>20</v>
      </c>
      <c r="D19" s="3" t="s">
        <v>20</v>
      </c>
      <c r="E19" s="3" t="s">
        <v>20</v>
      </c>
      <c r="F19" s="3" t="s">
        <v>20</v>
      </c>
      <c r="G19" s="3" t="s">
        <v>20</v>
      </c>
      <c r="H19" s="50">
        <v>111</v>
      </c>
      <c r="I19" s="48" t="s">
        <v>20</v>
      </c>
      <c r="J19" s="48" t="s">
        <v>20</v>
      </c>
      <c r="K19" s="48" t="s">
        <v>20</v>
      </c>
      <c r="L19" s="48" t="s">
        <v>20</v>
      </c>
      <c r="M19" s="48" t="s">
        <v>20</v>
      </c>
      <c r="N19" s="48" t="s">
        <v>20</v>
      </c>
      <c r="O19" s="48" t="s">
        <v>20</v>
      </c>
      <c r="P19" s="48" t="s">
        <v>20</v>
      </c>
      <c r="Q19" s="48" t="s">
        <v>20</v>
      </c>
    </row>
    <row r="20" spans="2:17" x14ac:dyDescent="0.2">
      <c r="B20">
        <v>45</v>
      </c>
      <c r="C20" s="3" t="s">
        <v>20</v>
      </c>
      <c r="D20" s="3" t="s">
        <v>20</v>
      </c>
      <c r="E20" s="3" t="s">
        <v>20</v>
      </c>
      <c r="F20" s="3" t="s">
        <v>20</v>
      </c>
      <c r="G20" s="3" t="s">
        <v>20</v>
      </c>
      <c r="H20" s="49">
        <v>118</v>
      </c>
      <c r="I20" s="49">
        <v>151</v>
      </c>
      <c r="J20" s="48" t="s">
        <v>20</v>
      </c>
      <c r="K20" s="48" t="s">
        <v>20</v>
      </c>
      <c r="L20" s="48" t="s">
        <v>20</v>
      </c>
      <c r="M20" s="48" t="s">
        <v>20</v>
      </c>
      <c r="N20" s="48" t="s">
        <v>20</v>
      </c>
      <c r="O20" s="48" t="s">
        <v>20</v>
      </c>
      <c r="P20" s="48" t="s">
        <v>20</v>
      </c>
      <c r="Q20" s="48" t="s">
        <v>20</v>
      </c>
    </row>
    <row r="21" spans="2:17" x14ac:dyDescent="0.2">
      <c r="B21">
        <v>50</v>
      </c>
      <c r="C21" s="3" t="s">
        <v>20</v>
      </c>
      <c r="D21" s="3" t="s">
        <v>20</v>
      </c>
      <c r="E21" s="3" t="s">
        <v>20</v>
      </c>
      <c r="F21" s="3" t="s">
        <v>20</v>
      </c>
      <c r="G21" s="3" t="s">
        <v>20</v>
      </c>
      <c r="H21" s="49">
        <v>126</v>
      </c>
      <c r="I21" s="49">
        <v>161</v>
      </c>
      <c r="J21" s="49">
        <v>198</v>
      </c>
      <c r="K21" s="48" t="s">
        <v>20</v>
      </c>
      <c r="L21" s="48" t="s">
        <v>20</v>
      </c>
      <c r="M21" s="48" t="s">
        <v>20</v>
      </c>
      <c r="N21" s="48" t="s">
        <v>20</v>
      </c>
      <c r="O21" s="48" t="s">
        <v>20</v>
      </c>
      <c r="P21" s="48" t="s">
        <v>20</v>
      </c>
      <c r="Q21" s="48" t="s">
        <v>20</v>
      </c>
    </row>
    <row r="22" spans="2:17" x14ac:dyDescent="0.2">
      <c r="B22">
        <v>55</v>
      </c>
      <c r="C22" s="3" t="s">
        <v>20</v>
      </c>
      <c r="D22" s="3" t="s">
        <v>20</v>
      </c>
      <c r="E22" s="3" t="s">
        <v>20</v>
      </c>
      <c r="F22" s="3" t="s">
        <v>20</v>
      </c>
      <c r="G22" s="3" t="s">
        <v>20</v>
      </c>
      <c r="H22" s="49">
        <v>134</v>
      </c>
      <c r="I22" s="49">
        <v>171</v>
      </c>
      <c r="J22" s="49">
        <v>211</v>
      </c>
      <c r="K22" s="49">
        <v>267</v>
      </c>
      <c r="L22" s="48" t="s">
        <v>20</v>
      </c>
      <c r="M22" s="48" t="s">
        <v>20</v>
      </c>
      <c r="N22" s="48" t="s">
        <v>20</v>
      </c>
      <c r="O22" s="48" t="s">
        <v>20</v>
      </c>
      <c r="P22" s="48" t="s">
        <v>20</v>
      </c>
      <c r="Q22" s="48" t="s">
        <v>20</v>
      </c>
    </row>
    <row r="23" spans="2:17" x14ac:dyDescent="0.2">
      <c r="B23">
        <v>60</v>
      </c>
      <c r="C23" s="3" t="s">
        <v>20</v>
      </c>
      <c r="D23" s="3" t="s">
        <v>20</v>
      </c>
      <c r="E23" s="3" t="s">
        <v>20</v>
      </c>
      <c r="F23" s="3" t="s">
        <v>20</v>
      </c>
      <c r="G23" s="3" t="s">
        <v>20</v>
      </c>
      <c r="H23" s="49">
        <v>141</v>
      </c>
      <c r="I23" s="49">
        <v>180</v>
      </c>
      <c r="J23" s="49">
        <v>223</v>
      </c>
      <c r="K23" s="49">
        <v>282</v>
      </c>
      <c r="L23" s="49">
        <v>367</v>
      </c>
      <c r="M23" s="48" t="s">
        <v>20</v>
      </c>
      <c r="N23" s="48" t="s">
        <v>20</v>
      </c>
      <c r="O23" s="48" t="s">
        <v>20</v>
      </c>
      <c r="P23" s="48" t="s">
        <v>20</v>
      </c>
      <c r="Q23" s="48" t="s">
        <v>20</v>
      </c>
    </row>
    <row r="24" spans="2:17" x14ac:dyDescent="0.2">
      <c r="B24">
        <v>65</v>
      </c>
      <c r="C24" s="3" t="s">
        <v>20</v>
      </c>
      <c r="D24" s="3" t="s">
        <v>20</v>
      </c>
      <c r="E24" s="3" t="s">
        <v>20</v>
      </c>
      <c r="F24" s="3" t="s">
        <v>20</v>
      </c>
      <c r="G24" s="3" t="s">
        <v>20</v>
      </c>
      <c r="H24" s="49">
        <v>149</v>
      </c>
      <c r="I24" s="49">
        <v>190</v>
      </c>
      <c r="J24" s="49">
        <v>235</v>
      </c>
      <c r="K24" s="49">
        <v>297</v>
      </c>
      <c r="L24" s="49">
        <v>386</v>
      </c>
      <c r="M24" s="48" t="s">
        <v>20</v>
      </c>
      <c r="N24" s="48" t="s">
        <v>20</v>
      </c>
      <c r="O24" s="48" t="s">
        <v>20</v>
      </c>
      <c r="P24" s="48" t="s">
        <v>20</v>
      </c>
      <c r="Q24" s="48" t="s">
        <v>20</v>
      </c>
    </row>
    <row r="25" spans="2:17" x14ac:dyDescent="0.2">
      <c r="B25">
        <v>70</v>
      </c>
      <c r="C25" s="3" t="s">
        <v>20</v>
      </c>
      <c r="D25" s="3" t="s">
        <v>20</v>
      </c>
      <c r="E25" s="3" t="s">
        <v>20</v>
      </c>
      <c r="F25" s="3" t="s">
        <v>20</v>
      </c>
      <c r="G25" s="3" t="s">
        <v>20</v>
      </c>
      <c r="H25" s="49">
        <v>157</v>
      </c>
      <c r="I25" s="49">
        <v>200</v>
      </c>
      <c r="J25" s="49">
        <v>247</v>
      </c>
      <c r="K25" s="49">
        <v>312</v>
      </c>
      <c r="L25" s="49">
        <v>404</v>
      </c>
      <c r="M25" s="49">
        <v>538</v>
      </c>
      <c r="N25" s="48" t="s">
        <v>20</v>
      </c>
      <c r="O25" s="48" t="s">
        <v>20</v>
      </c>
      <c r="P25" s="48" t="s">
        <v>20</v>
      </c>
      <c r="Q25" s="48" t="s">
        <v>20</v>
      </c>
    </row>
    <row r="26" spans="2:17" x14ac:dyDescent="0.2">
      <c r="B26">
        <v>75</v>
      </c>
      <c r="C26" s="3" t="s">
        <v>20</v>
      </c>
      <c r="D26" s="3" t="s">
        <v>20</v>
      </c>
      <c r="E26" s="3" t="s">
        <v>20</v>
      </c>
      <c r="F26" s="3" t="s">
        <v>20</v>
      </c>
      <c r="G26" s="3" t="s">
        <v>20</v>
      </c>
      <c r="H26" s="49">
        <v>164</v>
      </c>
      <c r="I26" s="49">
        <v>210</v>
      </c>
      <c r="J26" s="49">
        <v>259</v>
      </c>
      <c r="K26" s="49">
        <v>326</v>
      </c>
      <c r="L26" s="49">
        <v>421</v>
      </c>
      <c r="M26" s="49">
        <v>560</v>
      </c>
      <c r="N26" s="49">
        <v>621</v>
      </c>
      <c r="O26" s="48" t="s">
        <v>20</v>
      </c>
      <c r="P26" s="48" t="s">
        <v>20</v>
      </c>
      <c r="Q26" s="48" t="s">
        <v>20</v>
      </c>
    </row>
    <row r="27" spans="2:17" x14ac:dyDescent="0.2">
      <c r="B27">
        <v>80</v>
      </c>
      <c r="C27" s="3" t="s">
        <v>20</v>
      </c>
      <c r="D27" s="3" t="s">
        <v>20</v>
      </c>
      <c r="E27" s="3" t="s">
        <v>20</v>
      </c>
      <c r="F27" s="3" t="s">
        <v>20</v>
      </c>
      <c r="G27" s="3" t="s">
        <v>20</v>
      </c>
      <c r="H27" s="49">
        <v>172</v>
      </c>
      <c r="I27" s="49">
        <v>219</v>
      </c>
      <c r="J27" s="49">
        <v>271</v>
      </c>
      <c r="K27" s="49">
        <v>341</v>
      </c>
      <c r="L27" s="49">
        <v>438</v>
      </c>
      <c r="M27" s="49">
        <v>582</v>
      </c>
      <c r="N27" s="49">
        <v>648</v>
      </c>
      <c r="O27" s="48" t="s">
        <v>20</v>
      </c>
      <c r="P27" s="48" t="s">
        <v>20</v>
      </c>
      <c r="Q27" s="48" t="s">
        <v>20</v>
      </c>
    </row>
    <row r="28" spans="2:17" x14ac:dyDescent="0.2">
      <c r="B28">
        <v>85</v>
      </c>
      <c r="C28" s="3" t="s">
        <v>20</v>
      </c>
      <c r="D28" s="3" t="s">
        <v>20</v>
      </c>
      <c r="E28" s="3" t="s">
        <v>20</v>
      </c>
      <c r="F28" s="3" t="s">
        <v>20</v>
      </c>
      <c r="G28" s="3" t="s">
        <v>20</v>
      </c>
      <c r="H28" s="49">
        <v>180</v>
      </c>
      <c r="I28" s="49">
        <v>229</v>
      </c>
      <c r="J28" s="49">
        <v>283</v>
      </c>
      <c r="K28" s="49">
        <v>355</v>
      </c>
      <c r="L28" s="49">
        <v>456</v>
      </c>
      <c r="M28" s="49">
        <v>604</v>
      </c>
      <c r="N28" s="49">
        <v>676</v>
      </c>
      <c r="O28" s="48" t="s">
        <v>20</v>
      </c>
      <c r="P28" s="48" t="s">
        <v>20</v>
      </c>
      <c r="Q28" s="48" t="s">
        <v>20</v>
      </c>
    </row>
    <row r="29" spans="2:17" x14ac:dyDescent="0.2">
      <c r="B29">
        <v>90</v>
      </c>
      <c r="C29" s="3" t="s">
        <v>20</v>
      </c>
      <c r="D29" s="3" t="s">
        <v>20</v>
      </c>
      <c r="E29" s="3" t="s">
        <v>20</v>
      </c>
      <c r="F29" s="3" t="s">
        <v>20</v>
      </c>
      <c r="G29" s="3" t="s">
        <v>20</v>
      </c>
      <c r="H29" s="49">
        <v>188</v>
      </c>
      <c r="I29" s="49">
        <v>239</v>
      </c>
      <c r="J29" s="49">
        <v>295</v>
      </c>
      <c r="K29" s="49">
        <v>370</v>
      </c>
      <c r="L29" s="49">
        <v>473</v>
      </c>
      <c r="M29" s="49">
        <v>627</v>
      </c>
      <c r="N29" s="49">
        <v>703</v>
      </c>
      <c r="O29" s="49">
        <v>1081</v>
      </c>
      <c r="P29" s="48" t="s">
        <v>20</v>
      </c>
      <c r="Q29" s="48" t="s">
        <v>20</v>
      </c>
    </row>
    <row r="30" spans="2:17" x14ac:dyDescent="0.2">
      <c r="B30">
        <v>95</v>
      </c>
      <c r="C30" s="3" t="s">
        <v>20</v>
      </c>
      <c r="D30" s="3" t="s">
        <v>20</v>
      </c>
      <c r="E30" s="3" t="s">
        <v>20</v>
      </c>
      <c r="F30" s="3" t="s">
        <v>20</v>
      </c>
      <c r="G30" s="3" t="s">
        <v>20</v>
      </c>
      <c r="H30" s="49">
        <v>195</v>
      </c>
      <c r="I30" s="49">
        <v>249</v>
      </c>
      <c r="J30" s="49">
        <v>307</v>
      </c>
      <c r="K30" s="49">
        <v>384</v>
      </c>
      <c r="L30" s="49">
        <v>491</v>
      </c>
      <c r="M30" s="49">
        <v>649</v>
      </c>
      <c r="N30" s="49">
        <v>730</v>
      </c>
      <c r="O30" s="49">
        <v>1120</v>
      </c>
      <c r="P30" s="48" t="s">
        <v>20</v>
      </c>
      <c r="Q30" s="48" t="s">
        <v>20</v>
      </c>
    </row>
    <row r="31" spans="2:17" x14ac:dyDescent="0.2">
      <c r="B31">
        <v>100</v>
      </c>
      <c r="C31" s="3" t="s">
        <v>20</v>
      </c>
      <c r="D31" s="3" t="s">
        <v>20</v>
      </c>
      <c r="E31" s="3" t="s">
        <v>20</v>
      </c>
      <c r="F31" s="3" t="s">
        <v>20</v>
      </c>
      <c r="G31" s="3" t="s">
        <v>20</v>
      </c>
      <c r="H31" s="49">
        <v>203</v>
      </c>
      <c r="I31" s="49">
        <v>258</v>
      </c>
      <c r="J31" s="49">
        <v>319</v>
      </c>
      <c r="K31" s="49">
        <v>399</v>
      </c>
      <c r="L31" s="49">
        <v>508</v>
      </c>
      <c r="M31" s="49">
        <v>671</v>
      </c>
      <c r="N31" s="49">
        <v>758</v>
      </c>
      <c r="O31" s="49">
        <v>1159</v>
      </c>
      <c r="P31" s="48" t="s">
        <v>20</v>
      </c>
      <c r="Q31" s="48" t="s">
        <v>20</v>
      </c>
    </row>
    <row r="32" spans="2:17" x14ac:dyDescent="0.2">
      <c r="B32">
        <v>105</v>
      </c>
      <c r="C32" s="3" t="s">
        <v>20</v>
      </c>
      <c r="D32" s="3" t="s">
        <v>20</v>
      </c>
      <c r="E32" s="3" t="s">
        <v>20</v>
      </c>
      <c r="F32" s="3" t="s">
        <v>20</v>
      </c>
      <c r="G32" s="3" t="s">
        <v>20</v>
      </c>
      <c r="H32" s="49">
        <v>210</v>
      </c>
      <c r="I32" s="49">
        <v>268</v>
      </c>
      <c r="J32" s="49">
        <v>331</v>
      </c>
      <c r="K32" s="49">
        <v>414</v>
      </c>
      <c r="L32" s="49">
        <v>525</v>
      </c>
      <c r="M32" s="49">
        <v>693</v>
      </c>
      <c r="N32" s="49">
        <v>785</v>
      </c>
      <c r="O32" s="49">
        <v>1199</v>
      </c>
      <c r="P32" s="49">
        <v>1723</v>
      </c>
      <c r="Q32" s="48" t="s">
        <v>20</v>
      </c>
    </row>
    <row r="33" spans="2:17" x14ac:dyDescent="0.2">
      <c r="B33">
        <v>110</v>
      </c>
      <c r="C33" s="3" t="s">
        <v>20</v>
      </c>
      <c r="D33" s="3" t="s">
        <v>20</v>
      </c>
      <c r="E33" s="3" t="s">
        <v>20</v>
      </c>
      <c r="F33" s="3" t="s">
        <v>20</v>
      </c>
      <c r="G33" s="3" t="s">
        <v>20</v>
      </c>
      <c r="H33" s="49">
        <v>218</v>
      </c>
      <c r="I33" s="49">
        <v>278</v>
      </c>
      <c r="J33" s="49">
        <v>343</v>
      </c>
      <c r="K33" s="49">
        <v>428</v>
      </c>
      <c r="L33" s="49">
        <v>543</v>
      </c>
      <c r="M33" s="49">
        <v>715</v>
      </c>
      <c r="N33" s="49">
        <v>812</v>
      </c>
      <c r="O33" s="49">
        <v>1238</v>
      </c>
      <c r="P33" s="49">
        <v>1776</v>
      </c>
      <c r="Q33" s="48" t="s">
        <v>20</v>
      </c>
    </row>
    <row r="34" spans="2:17" x14ac:dyDescent="0.2">
      <c r="B34">
        <v>115</v>
      </c>
      <c r="C34" s="3" t="s">
        <v>20</v>
      </c>
      <c r="D34" s="3" t="s">
        <v>20</v>
      </c>
      <c r="E34" s="3" t="s">
        <v>20</v>
      </c>
      <c r="F34" s="3" t="s">
        <v>20</v>
      </c>
      <c r="G34" s="3" t="s">
        <v>20</v>
      </c>
      <c r="H34" s="49">
        <v>226</v>
      </c>
      <c r="I34" s="49">
        <v>288</v>
      </c>
      <c r="J34" s="49">
        <v>355</v>
      </c>
      <c r="K34" s="49">
        <v>443</v>
      </c>
      <c r="L34" s="49">
        <v>560</v>
      </c>
      <c r="M34" s="49">
        <v>737</v>
      </c>
      <c r="N34" s="49">
        <v>839</v>
      </c>
      <c r="O34" s="49">
        <v>1277</v>
      </c>
      <c r="P34" s="49">
        <v>8130</v>
      </c>
      <c r="Q34" s="48" t="s">
        <v>20</v>
      </c>
    </row>
    <row r="35" spans="2:17" x14ac:dyDescent="0.2">
      <c r="B35">
        <v>120</v>
      </c>
      <c r="C35" s="3" t="s">
        <v>20</v>
      </c>
      <c r="D35" s="3" t="s">
        <v>20</v>
      </c>
      <c r="E35" s="3" t="s">
        <v>20</v>
      </c>
      <c r="F35" s="3" t="s">
        <v>20</v>
      </c>
      <c r="G35" s="3" t="s">
        <v>20</v>
      </c>
      <c r="H35" s="49">
        <v>233</v>
      </c>
      <c r="I35" s="49">
        <v>297</v>
      </c>
      <c r="J35" s="49">
        <v>367</v>
      </c>
      <c r="K35" s="49">
        <v>457</v>
      </c>
      <c r="L35" s="49">
        <v>578</v>
      </c>
      <c r="M35" s="49">
        <v>759</v>
      </c>
      <c r="N35" s="49">
        <v>867</v>
      </c>
      <c r="O35" s="49">
        <v>1316</v>
      </c>
      <c r="P35" s="49">
        <v>1884</v>
      </c>
      <c r="Q35" s="49">
        <v>2462</v>
      </c>
    </row>
    <row r="36" spans="2:17" x14ac:dyDescent="0.2">
      <c r="B36">
        <v>125</v>
      </c>
      <c r="C36" s="3" t="s">
        <v>20</v>
      </c>
      <c r="D36" s="3" t="s">
        <v>20</v>
      </c>
      <c r="E36" s="3" t="s">
        <v>20</v>
      </c>
      <c r="F36" s="3" t="s">
        <v>20</v>
      </c>
      <c r="G36" s="3" t="s">
        <v>20</v>
      </c>
      <c r="H36" s="49">
        <v>241</v>
      </c>
      <c r="I36" s="49">
        <v>307</v>
      </c>
      <c r="J36" s="49">
        <v>379</v>
      </c>
      <c r="K36" s="49">
        <v>472</v>
      </c>
      <c r="L36" s="49">
        <v>595</v>
      </c>
      <c r="M36" s="49">
        <v>781</v>
      </c>
      <c r="N36" s="49">
        <v>894</v>
      </c>
      <c r="O36" s="49">
        <v>1356</v>
      </c>
      <c r="P36" s="49">
        <v>1937</v>
      </c>
      <c r="Q36" s="49">
        <v>2532</v>
      </c>
    </row>
    <row r="37" spans="2:17" x14ac:dyDescent="0.2">
      <c r="B37">
        <v>130</v>
      </c>
      <c r="C37" s="3" t="s">
        <v>20</v>
      </c>
      <c r="D37" s="3" t="s">
        <v>20</v>
      </c>
      <c r="E37" s="3" t="s">
        <v>20</v>
      </c>
      <c r="F37" s="3" t="s">
        <v>20</v>
      </c>
      <c r="G37" s="3" t="s">
        <v>20</v>
      </c>
      <c r="H37" s="49">
        <v>249</v>
      </c>
      <c r="I37" s="49">
        <v>317</v>
      </c>
      <c r="J37" s="49">
        <v>391</v>
      </c>
      <c r="K37" s="49">
        <v>487</v>
      </c>
      <c r="L37" s="49">
        <v>612</v>
      </c>
      <c r="M37" s="49">
        <v>803</v>
      </c>
      <c r="N37" s="49">
        <v>921</v>
      </c>
      <c r="O37" s="49">
        <v>1395</v>
      </c>
      <c r="P37" s="49">
        <v>1991</v>
      </c>
      <c r="Q37" s="49">
        <v>2602</v>
      </c>
    </row>
    <row r="38" spans="2:17" x14ac:dyDescent="0.2">
      <c r="B38">
        <v>140</v>
      </c>
      <c r="C38" s="3" t="s">
        <v>20</v>
      </c>
      <c r="D38" s="3" t="s">
        <v>20</v>
      </c>
      <c r="E38" s="3" t="s">
        <v>20</v>
      </c>
      <c r="F38" s="3" t="s">
        <v>20</v>
      </c>
      <c r="G38" s="3" t="s">
        <v>20</v>
      </c>
      <c r="H38" s="49">
        <v>264</v>
      </c>
      <c r="I38" s="49">
        <v>336</v>
      </c>
      <c r="J38" s="49">
        <v>415</v>
      </c>
      <c r="K38" s="49">
        <v>516</v>
      </c>
      <c r="L38" s="49">
        <v>646</v>
      </c>
      <c r="M38" s="49">
        <v>847</v>
      </c>
      <c r="N38" s="49">
        <v>976</v>
      </c>
      <c r="O38" s="49">
        <v>1474</v>
      </c>
      <c r="P38" s="49">
        <v>2098</v>
      </c>
      <c r="Q38" s="49">
        <v>2743</v>
      </c>
    </row>
    <row r="39" spans="2:17" x14ac:dyDescent="0.2">
      <c r="B39">
        <v>150</v>
      </c>
      <c r="C39" s="3" t="s">
        <v>20</v>
      </c>
      <c r="D39" s="3" t="s">
        <v>20</v>
      </c>
      <c r="E39" s="3" t="s">
        <v>20</v>
      </c>
      <c r="F39" s="3" t="s">
        <v>20</v>
      </c>
      <c r="G39" s="3" t="s">
        <v>20</v>
      </c>
      <c r="H39" s="49">
        <v>279</v>
      </c>
      <c r="I39" s="49">
        <v>356</v>
      </c>
      <c r="J39" s="49">
        <v>439</v>
      </c>
      <c r="K39" s="49">
        <v>545</v>
      </c>
      <c r="L39" s="49">
        <v>682</v>
      </c>
      <c r="M39" s="49">
        <v>891</v>
      </c>
      <c r="N39" s="49">
        <v>130</v>
      </c>
      <c r="O39" s="49">
        <v>1552</v>
      </c>
      <c r="P39" s="49">
        <v>2205</v>
      </c>
      <c r="Q39" s="49">
        <v>2883</v>
      </c>
    </row>
    <row r="40" spans="2:17" x14ac:dyDescent="0.2">
      <c r="B40">
        <v>160</v>
      </c>
      <c r="C40" s="3" t="s">
        <v>20</v>
      </c>
      <c r="D40" s="3" t="s">
        <v>20</v>
      </c>
      <c r="E40" s="3" t="s">
        <v>20</v>
      </c>
      <c r="F40" s="3" t="s">
        <v>20</v>
      </c>
      <c r="G40" s="3" t="s">
        <v>20</v>
      </c>
      <c r="H40" s="49">
        <v>293</v>
      </c>
      <c r="I40" s="49">
        <v>373</v>
      </c>
      <c r="J40" s="49">
        <v>461</v>
      </c>
      <c r="K40" s="49">
        <v>572</v>
      </c>
      <c r="L40" s="49">
        <v>714</v>
      </c>
      <c r="M40" s="49">
        <v>932</v>
      </c>
      <c r="N40" s="49">
        <v>1080</v>
      </c>
      <c r="O40" s="49">
        <v>1625</v>
      </c>
      <c r="P40" s="49">
        <v>2304</v>
      </c>
      <c r="Q40" s="49">
        <v>3004</v>
      </c>
    </row>
    <row r="41" spans="2:17" x14ac:dyDescent="0.2">
      <c r="B41">
        <v>170</v>
      </c>
      <c r="C41" s="3" t="s">
        <v>20</v>
      </c>
      <c r="D41" s="3" t="s">
        <v>20</v>
      </c>
      <c r="E41" s="3" t="s">
        <v>20</v>
      </c>
      <c r="F41" s="3" t="s">
        <v>20</v>
      </c>
      <c r="G41" s="3" t="s">
        <v>20</v>
      </c>
      <c r="H41" s="49">
        <v>309</v>
      </c>
      <c r="I41" s="49">
        <v>393</v>
      </c>
      <c r="J41" s="49">
        <v>485</v>
      </c>
      <c r="K41" s="49">
        <v>601</v>
      </c>
      <c r="L41" s="49">
        <v>748</v>
      </c>
      <c r="M41" s="49">
        <v>976</v>
      </c>
      <c r="N41" s="49">
        <v>1135</v>
      </c>
      <c r="O41" s="49">
        <v>1703</v>
      </c>
      <c r="P41" s="49">
        <v>2412</v>
      </c>
      <c r="Q41" s="49">
        <v>3145</v>
      </c>
    </row>
    <row r="42" spans="2:17" x14ac:dyDescent="0.2">
      <c r="B42">
        <v>180</v>
      </c>
      <c r="C42" s="3" t="s">
        <v>20</v>
      </c>
      <c r="D42" s="3" t="s">
        <v>20</v>
      </c>
      <c r="E42" s="3" t="s">
        <v>20</v>
      </c>
      <c r="F42" s="3" t="s">
        <v>20</v>
      </c>
      <c r="G42" s="3" t="s">
        <v>20</v>
      </c>
      <c r="H42" s="49">
        <v>324</v>
      </c>
      <c r="I42" s="49">
        <v>412</v>
      </c>
      <c r="J42" s="49">
        <v>509</v>
      </c>
      <c r="K42" s="49">
        <v>630</v>
      </c>
      <c r="L42" s="49">
        <v>783</v>
      </c>
      <c r="M42" s="49">
        <v>1020</v>
      </c>
      <c r="N42" s="49">
        <v>1189</v>
      </c>
      <c r="O42" s="49">
        <v>1782</v>
      </c>
      <c r="P42" s="49">
        <v>2519</v>
      </c>
      <c r="Q42" s="49">
        <v>3285</v>
      </c>
    </row>
    <row r="43" spans="2:17" x14ac:dyDescent="0.2">
      <c r="B43">
        <v>190</v>
      </c>
      <c r="C43" s="3" t="s">
        <v>20</v>
      </c>
      <c r="D43" s="3" t="s">
        <v>20</v>
      </c>
      <c r="E43" s="3" t="s">
        <v>20</v>
      </c>
      <c r="F43" s="3" t="s">
        <v>20</v>
      </c>
      <c r="G43" s="3" t="s">
        <v>20</v>
      </c>
      <c r="H43" s="49">
        <v>340</v>
      </c>
      <c r="I43" s="49">
        <v>432</v>
      </c>
      <c r="J43" s="49">
        <v>533</v>
      </c>
      <c r="K43" s="49">
        <v>659</v>
      </c>
      <c r="L43" s="49">
        <v>818</v>
      </c>
      <c r="M43" s="49">
        <v>1064</v>
      </c>
      <c r="N43" s="49">
        <v>1244</v>
      </c>
      <c r="O43" s="49">
        <v>1860</v>
      </c>
      <c r="P43" s="49">
        <v>2626</v>
      </c>
      <c r="Q43" s="49">
        <v>3425</v>
      </c>
    </row>
    <row r="44" spans="2:17" x14ac:dyDescent="0.2">
      <c r="B44">
        <v>200</v>
      </c>
      <c r="C44" s="3" t="s">
        <v>20</v>
      </c>
      <c r="D44" s="3" t="s">
        <v>20</v>
      </c>
      <c r="E44" s="3" t="s">
        <v>20</v>
      </c>
      <c r="F44" s="3" t="s">
        <v>20</v>
      </c>
      <c r="G44" s="3" t="s">
        <v>20</v>
      </c>
      <c r="H44" s="49">
        <v>355</v>
      </c>
      <c r="I44" s="49">
        <v>451</v>
      </c>
      <c r="J44" s="49">
        <v>557</v>
      </c>
      <c r="K44" s="49">
        <v>688</v>
      </c>
      <c r="L44" s="49">
        <v>853</v>
      </c>
      <c r="M44" s="49">
        <v>1108</v>
      </c>
      <c r="N44" s="49">
        <v>1299</v>
      </c>
      <c r="O44" s="49">
        <v>1939</v>
      </c>
      <c r="P44" s="49">
        <v>2733</v>
      </c>
      <c r="Q44" s="49">
        <v>3566</v>
      </c>
    </row>
    <row r="45" spans="2:17" x14ac:dyDescent="0.2">
      <c r="B45">
        <v>220</v>
      </c>
      <c r="C45" s="3" t="s">
        <v>20</v>
      </c>
      <c r="D45" s="3" t="s">
        <v>20</v>
      </c>
      <c r="E45" s="3" t="s">
        <v>20</v>
      </c>
      <c r="F45" s="3" t="s">
        <v>20</v>
      </c>
      <c r="G45" s="3" t="s">
        <v>20</v>
      </c>
      <c r="H45" s="49">
        <v>386</v>
      </c>
      <c r="I45" s="49">
        <v>490</v>
      </c>
      <c r="J45" s="49">
        <v>605</v>
      </c>
      <c r="K45" s="49">
        <v>747</v>
      </c>
      <c r="L45" s="49">
        <v>922</v>
      </c>
      <c r="M45" s="49">
        <v>1196</v>
      </c>
      <c r="N45" s="49">
        <v>1408</v>
      </c>
      <c r="O45" s="49">
        <v>2096</v>
      </c>
      <c r="P45" s="49">
        <v>2948</v>
      </c>
      <c r="Q45" s="49">
        <v>3846</v>
      </c>
    </row>
    <row r="46" spans="2:17" x14ac:dyDescent="0.2">
      <c r="B46">
        <v>240</v>
      </c>
      <c r="C46" s="3" t="s">
        <v>20</v>
      </c>
      <c r="D46" s="3" t="s">
        <v>20</v>
      </c>
      <c r="E46" s="3" t="s">
        <v>20</v>
      </c>
      <c r="F46" s="3" t="s">
        <v>20</v>
      </c>
      <c r="G46" s="3" t="s">
        <v>20</v>
      </c>
      <c r="H46" s="49">
        <v>416</v>
      </c>
      <c r="I46" s="49">
        <v>529</v>
      </c>
      <c r="J46" s="49">
        <v>654</v>
      </c>
      <c r="K46" s="49">
        <v>805</v>
      </c>
      <c r="L46" s="49">
        <v>992</v>
      </c>
      <c r="M46" s="49">
        <v>1285</v>
      </c>
      <c r="N46" s="49">
        <v>1517</v>
      </c>
      <c r="O46" s="49">
        <v>2253</v>
      </c>
      <c r="P46" s="49">
        <v>3162</v>
      </c>
      <c r="Q46" s="49">
        <v>4127</v>
      </c>
    </row>
    <row r="47" spans="2:17" x14ac:dyDescent="0.2">
      <c r="B47">
        <v>260</v>
      </c>
      <c r="C47" s="3" t="s">
        <v>20</v>
      </c>
      <c r="D47" s="3" t="s">
        <v>20</v>
      </c>
      <c r="E47" s="3" t="s">
        <v>20</v>
      </c>
      <c r="F47" s="3" t="s">
        <v>20</v>
      </c>
      <c r="G47" s="3" t="s">
        <v>20</v>
      </c>
      <c r="H47" s="49">
        <v>447</v>
      </c>
      <c r="I47" s="49">
        <v>568</v>
      </c>
      <c r="J47" s="49">
        <v>702</v>
      </c>
      <c r="K47" s="49">
        <v>863</v>
      </c>
      <c r="L47" s="49">
        <v>1061</v>
      </c>
      <c r="M47" s="49">
        <v>1303</v>
      </c>
      <c r="N47" s="49">
        <v>1626</v>
      </c>
      <c r="O47" s="49">
        <v>2410</v>
      </c>
      <c r="P47" s="49">
        <v>3377</v>
      </c>
      <c r="Q47" s="49">
        <v>4408</v>
      </c>
    </row>
    <row r="48" spans="2:17" x14ac:dyDescent="0.2">
      <c r="B48">
        <v>280</v>
      </c>
      <c r="C48" s="3" t="s">
        <v>20</v>
      </c>
      <c r="D48" s="3" t="s">
        <v>20</v>
      </c>
      <c r="E48" s="3" t="s">
        <v>20</v>
      </c>
      <c r="F48" s="3" t="s">
        <v>20</v>
      </c>
      <c r="G48" s="3" t="s">
        <v>20</v>
      </c>
      <c r="H48" s="49">
        <v>478</v>
      </c>
      <c r="I48" s="49">
        <v>607</v>
      </c>
      <c r="J48" s="49">
        <v>750</v>
      </c>
      <c r="K48" s="49">
        <v>922</v>
      </c>
      <c r="L48" s="49">
        <v>1131</v>
      </c>
      <c r="M48" s="49">
        <v>1461</v>
      </c>
      <c r="N48" s="49">
        <v>1735</v>
      </c>
      <c r="O48" s="49">
        <v>2568</v>
      </c>
      <c r="P48" s="49">
        <v>3591</v>
      </c>
      <c r="Q48" s="49">
        <v>4688</v>
      </c>
    </row>
    <row r="49" spans="1:17" x14ac:dyDescent="0.2">
      <c r="B49">
        <v>300</v>
      </c>
      <c r="C49" s="3" t="s">
        <v>20</v>
      </c>
      <c r="D49" s="3" t="s">
        <v>20</v>
      </c>
      <c r="E49" s="3" t="s">
        <v>20</v>
      </c>
      <c r="F49" s="3" t="s">
        <v>20</v>
      </c>
      <c r="G49" s="3" t="s">
        <v>20</v>
      </c>
      <c r="H49" s="49">
        <v>509</v>
      </c>
      <c r="I49" s="49">
        <v>646</v>
      </c>
      <c r="J49" s="49">
        <v>798</v>
      </c>
      <c r="K49" s="49">
        <v>980</v>
      </c>
      <c r="L49" s="49">
        <v>1200</v>
      </c>
      <c r="M49" s="49">
        <v>1549</v>
      </c>
      <c r="N49" s="49">
        <v>1844</v>
      </c>
      <c r="O49" s="49">
        <v>2725</v>
      </c>
      <c r="P49" s="49">
        <v>3806</v>
      </c>
      <c r="Q49" s="49">
        <v>4969</v>
      </c>
    </row>
    <row r="50" spans="1:17" x14ac:dyDescent="0.2">
      <c r="H50" s="47"/>
    </row>
    <row r="57" spans="1:17" x14ac:dyDescent="0.2">
      <c r="B57" s="26"/>
      <c r="C57" s="26"/>
      <c r="D57" s="41"/>
      <c r="E57" s="41"/>
      <c r="F57" s="41"/>
      <c r="G57" s="41"/>
      <c r="H57" s="26"/>
      <c r="I57" s="26"/>
      <c r="J57" s="26"/>
      <c r="K57" s="26"/>
      <c r="L57" s="26"/>
      <c r="M57" s="26"/>
      <c r="N57" s="26"/>
      <c r="O57" s="26"/>
    </row>
    <row r="58" spans="1:17" x14ac:dyDescent="0.2">
      <c r="A58" t="s">
        <v>22</v>
      </c>
      <c r="B58" s="26"/>
      <c r="C58" s="26"/>
      <c r="D58" s="51"/>
      <c r="E58" s="51"/>
      <c r="F58" s="51"/>
      <c r="G58" s="52"/>
      <c r="H58" s="26"/>
      <c r="I58" s="26"/>
      <c r="J58" s="26"/>
      <c r="K58" s="26"/>
      <c r="L58" s="26"/>
      <c r="M58" s="26"/>
      <c r="N58" s="26"/>
      <c r="O58" s="26"/>
    </row>
    <row r="59" spans="1:17" x14ac:dyDescent="0.2">
      <c r="B59" s="26"/>
      <c r="C59" s="26"/>
      <c r="D59" s="188"/>
      <c r="E59" s="188"/>
      <c r="F59" s="188"/>
      <c r="G59" s="189"/>
      <c r="H59" s="189"/>
      <c r="I59" s="26"/>
      <c r="J59" s="26"/>
      <c r="K59" s="26"/>
      <c r="L59" s="26"/>
      <c r="M59" s="26"/>
      <c r="N59" s="26"/>
      <c r="O59" s="26"/>
    </row>
    <row r="60" spans="1:17" x14ac:dyDescent="0.2">
      <c r="B60" s="26"/>
      <c r="C60" s="26"/>
      <c r="D60" s="26"/>
      <c r="E60" s="26"/>
      <c r="F60" s="26"/>
      <c r="G60" s="53"/>
      <c r="H60" s="26"/>
      <c r="I60" s="26"/>
      <c r="J60" s="26"/>
      <c r="K60" s="26"/>
      <c r="L60" s="26"/>
      <c r="M60" s="26"/>
      <c r="N60" s="26"/>
      <c r="O60" s="26"/>
    </row>
    <row r="61" spans="1:17" x14ac:dyDescent="0.2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7" x14ac:dyDescent="0.2">
      <c r="B62" s="26"/>
      <c r="C62" s="26"/>
      <c r="D62" s="41"/>
      <c r="E62" s="41"/>
      <c r="F62" s="41"/>
      <c r="G62" s="41"/>
      <c r="H62" s="26"/>
      <c r="I62" s="26"/>
      <c r="J62" s="26"/>
      <c r="K62" s="26"/>
      <c r="L62" s="26"/>
      <c r="M62" s="26"/>
      <c r="N62" s="26"/>
      <c r="O62" s="26"/>
    </row>
    <row r="63" spans="1:17" x14ac:dyDescent="0.2">
      <c r="B63" s="26"/>
      <c r="C63" s="26"/>
      <c r="D63" s="51"/>
      <c r="E63" s="51"/>
      <c r="F63" s="51"/>
      <c r="G63" s="52"/>
      <c r="H63" s="26"/>
      <c r="I63" s="26"/>
      <c r="J63" s="26"/>
      <c r="K63" s="26"/>
      <c r="L63" s="26"/>
      <c r="M63" s="26"/>
      <c r="N63" s="26"/>
      <c r="O63" s="26"/>
    </row>
    <row r="64" spans="1:17" x14ac:dyDescent="0.2">
      <c r="B64" s="26"/>
      <c r="C64" s="26"/>
      <c r="D64" s="188"/>
      <c r="E64" s="188"/>
      <c r="F64" s="188"/>
      <c r="G64" s="189"/>
      <c r="H64" s="189"/>
      <c r="I64" s="26"/>
      <c r="J64" s="26"/>
      <c r="K64" s="26"/>
      <c r="L64" s="26"/>
      <c r="M64" s="26"/>
      <c r="N64" s="26"/>
      <c r="O64" s="26"/>
    </row>
    <row r="65" spans="2:15" x14ac:dyDescent="0.2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7" spans="2:15" x14ac:dyDescent="0.2">
      <c r="D67" s="1"/>
      <c r="E67" s="1" t="s">
        <v>21</v>
      </c>
      <c r="F67" s="1" t="s">
        <v>22</v>
      </c>
      <c r="G67" s="1" t="s">
        <v>23</v>
      </c>
      <c r="K67" t="s">
        <v>24</v>
      </c>
      <c r="N67" t="s">
        <v>25</v>
      </c>
      <c r="O67" t="s">
        <v>26</v>
      </c>
    </row>
    <row r="68" spans="2:15" x14ac:dyDescent="0.2">
      <c r="B68" t="s">
        <v>31</v>
      </c>
      <c r="D68" s="5"/>
      <c r="E68" s="6" t="str">
        <f>E105</f>
        <v>М42</v>
      </c>
      <c r="F68" s="6">
        <f>F105</f>
        <v>160</v>
      </c>
      <c r="G68" s="7" t="e">
        <f ca="1">INDIRECT(K68,TRUE)/1000</f>
        <v>#VALUE!</v>
      </c>
      <c r="H68" s="8"/>
      <c r="K68" s="9" t="e">
        <f ca="1">ADDRESS(O68,IF(TRUE=ISNUMBER(N68),N68,IF(TRUE=ISNUMBER(N69),N69,IF(TRUE=ISNUMBER(N70),N70))))</f>
        <v>#VALUE!</v>
      </c>
      <c r="N68" s="9" t="e">
        <f ca="1">CELL("столбец",IF(C4=E105,C4,IF(D4=E105,D4,IF(E4=E105,E4,IF(F4=E105,F4,IF(G4=E105,G4,IF(H4=E105,H4,IF(I4=E105,I4,ЕСЛИ))))))))</f>
        <v>#NAME?</v>
      </c>
      <c r="O68" s="9" t="e">
        <f ca="1">CELL("строка",IF(B19=F105,B19,IF(B20=F105,B20,IF(B21=F105,B21,IF(B22=F105,B22,IF(B23=F105,B23,IF(B24=F105,B24,IF(B25=F105,B25,))))))))</f>
        <v>#VALUE!</v>
      </c>
    </row>
    <row r="69" spans="2:15" x14ac:dyDescent="0.2">
      <c r="D69" s="191" t="s">
        <v>28</v>
      </c>
      <c r="E69" s="191"/>
      <c r="F69" s="191"/>
      <c r="G69" s="192" t="s">
        <v>29</v>
      </c>
      <c r="H69" s="192"/>
      <c r="N69" s="9">
        <f ca="1">CELL("столбец",IF(J4=E105,J4,IF(K4=E105,K4,IF(L4=E105,L4,IF(M4=E105,M4,IF(N4=E105,N4,IF(O4=E105,O4,IF(P4=E105,P4,"ЛОЖЬ"))))))))</f>
        <v>16</v>
      </c>
    </row>
    <row r="70" spans="2:15" x14ac:dyDescent="0.2">
      <c r="N70" s="9" t="e">
        <f ca="1">CELL("столбец",IF(Q4=E105,Q4,))</f>
        <v>#VALUE!</v>
      </c>
    </row>
    <row r="72" spans="2:15" x14ac:dyDescent="0.2">
      <c r="D72" s="1"/>
      <c r="E72" s="1" t="s">
        <v>21</v>
      </c>
      <c r="F72" s="1" t="s">
        <v>22</v>
      </c>
      <c r="G72" s="1" t="s">
        <v>23</v>
      </c>
      <c r="K72" t="s">
        <v>24</v>
      </c>
      <c r="N72" t="s">
        <v>25</v>
      </c>
      <c r="O72" t="s">
        <v>26</v>
      </c>
    </row>
    <row r="73" spans="2:15" x14ac:dyDescent="0.2">
      <c r="B73" t="s">
        <v>32</v>
      </c>
      <c r="D73" s="5"/>
      <c r="E73" s="6" t="str">
        <f>E105</f>
        <v>М42</v>
      </c>
      <c r="F73" s="6">
        <f>F105</f>
        <v>160</v>
      </c>
      <c r="G73" s="7" t="e">
        <f ca="1">INDIRECT(K73,TRUE)/1000</f>
        <v>#VALUE!</v>
      </c>
      <c r="H73" s="8"/>
      <c r="K73" s="9" t="e">
        <f ca="1">ADDRESS(O73,IF(TRUE=ISNUMBER(N73),N73,IF(TRUE=ISNUMBER(N74),N74,IF(TRUE=ISNUMBER(N75),N75))))</f>
        <v>#VALUE!</v>
      </c>
      <c r="N73" s="9" t="e">
        <f ca="1">CELL("столбец",IF(C4=E105,C4,IF(D4=E105,D4,IF(E4=E105,E4,IF(F4=E105,F4,IF(G4=E105,G4,IF(H4=E105,H4,IF(I4=E105,I4,ЕСЛИ))))))))</f>
        <v>#NAME?</v>
      </c>
      <c r="O73" s="9" t="e">
        <f ca="1">CELL("строка",IF(B26=F105,B26,IF(B27=F105,B27,IF(B28=F105,B28,IF(B29=F105,B29,IF(B30=F105,B30,IF(B31=F105,B31,IF(B32=F105,B32,))))))))</f>
        <v>#VALUE!</v>
      </c>
    </row>
    <row r="74" spans="2:15" x14ac:dyDescent="0.2">
      <c r="D74" s="191" t="s">
        <v>28</v>
      </c>
      <c r="E74" s="191"/>
      <c r="F74" s="191"/>
      <c r="G74" s="192" t="s">
        <v>29</v>
      </c>
      <c r="H74" s="192"/>
      <c r="N74" s="9">
        <f ca="1">CELL("столбец",IF(J4=E105,J4,IF(K4=E105,K4,IF(L4=E105,L4,IF(M4=E105,M4,IF(N4=E105,N4,IF(O4=E105,O4,IF(P4=E105,P4,"ЛОЖЬ"))))))))</f>
        <v>16</v>
      </c>
    </row>
    <row r="75" spans="2:15" x14ac:dyDescent="0.2">
      <c r="N75" s="9" t="e">
        <f ca="1">CELL("столбец",IF(Q4=E105,Q4,))</f>
        <v>#VALUE!</v>
      </c>
    </row>
    <row r="77" spans="2:15" x14ac:dyDescent="0.2">
      <c r="D77" s="1"/>
      <c r="E77" s="1" t="s">
        <v>21</v>
      </c>
      <c r="F77" s="1" t="s">
        <v>22</v>
      </c>
      <c r="G77" s="1" t="s">
        <v>23</v>
      </c>
      <c r="K77" t="s">
        <v>24</v>
      </c>
      <c r="N77" t="s">
        <v>25</v>
      </c>
      <c r="O77" t="s">
        <v>26</v>
      </c>
    </row>
    <row r="78" spans="2:15" x14ac:dyDescent="0.2">
      <c r="B78" t="s">
        <v>33</v>
      </c>
      <c r="D78" s="5"/>
      <c r="E78" s="6" t="str">
        <f>E105</f>
        <v>М42</v>
      </c>
      <c r="F78" s="6">
        <f>F105</f>
        <v>160</v>
      </c>
      <c r="G78" s="7" t="e">
        <f ca="1">INDIRECT(K78,TRUE)/1000</f>
        <v>#VALUE!</v>
      </c>
      <c r="H78" s="8"/>
      <c r="K78" s="9" t="e">
        <f ca="1">ADDRESS(O78,IF(TRUE=ISNUMBER(N78),N78,IF(TRUE=ISNUMBER(N79),N79,IF(TRUE=ISNUMBER(N80),N80))))</f>
        <v>#VALUE!</v>
      </c>
      <c r="N78" s="9" t="e">
        <f ca="1">CELL("столбец",IF(C4=E105,C4,IF(D4=E105,D4,IF(E4=E105,E4,IF(F4=E105,F4,IF(G4=E105,G4,IF(H4=E105,H4,IF(I4=E105,I4,ЕСЛИ))))))))</f>
        <v>#NAME?</v>
      </c>
      <c r="O78" s="9" t="e">
        <f ca="1">CELL("строка",IF(B33=F105,B33,IF(B34=F105,B34,IF(B35=F105,B35,IF(B36=F105,B36,IF(B37=F105,B37,IF(B38=F105,B38,IF(B39=F105,B39,))))))))</f>
        <v>#VALUE!</v>
      </c>
    </row>
    <row r="79" spans="2:15" x14ac:dyDescent="0.2">
      <c r="D79" s="191" t="s">
        <v>28</v>
      </c>
      <c r="E79" s="191"/>
      <c r="F79" s="191"/>
      <c r="G79" s="192" t="s">
        <v>29</v>
      </c>
      <c r="H79" s="192"/>
      <c r="N79" s="9">
        <f ca="1">CELL("столбец",IF(J4=E105,J4,IF(K4=E105,K4,IF(L4=E105,L4,IF(M4=E105,M4,IF(N4=E105,N4,IF(O4=E105,O4,IF(P4=E105,P4,"ЛОЖЬ"))))))))</f>
        <v>16</v>
      </c>
    </row>
    <row r="80" spans="2:15" x14ac:dyDescent="0.2">
      <c r="N80" s="9" t="e">
        <f ca="1">CELL("столбец",IF(Q4=E105,Q4,))</f>
        <v>#VALUE!</v>
      </c>
    </row>
    <row r="82" spans="2:15" x14ac:dyDescent="0.2">
      <c r="D82" s="1"/>
      <c r="E82" s="1" t="s">
        <v>21</v>
      </c>
      <c r="F82" s="1" t="s">
        <v>22</v>
      </c>
      <c r="G82" s="1" t="s">
        <v>23</v>
      </c>
      <c r="K82" t="s">
        <v>24</v>
      </c>
      <c r="N82" t="s">
        <v>25</v>
      </c>
      <c r="O82" t="s">
        <v>26</v>
      </c>
    </row>
    <row r="83" spans="2:15" x14ac:dyDescent="0.2">
      <c r="B83" t="s">
        <v>34</v>
      </c>
      <c r="D83" s="5"/>
      <c r="E83" s="6" t="str">
        <f>E105</f>
        <v>М42</v>
      </c>
      <c r="F83" s="6">
        <f>F105</f>
        <v>160</v>
      </c>
      <c r="G83" s="7">
        <f ca="1">INDIRECT(K83,TRUE)/1000</f>
        <v>2.3039999999999998</v>
      </c>
      <c r="H83" s="8"/>
      <c r="K83" s="9" t="str">
        <f ca="1">ADDRESS(O83,IF(TRUE=ISNUMBER(N83),N83,IF(TRUE=ISNUMBER(N84),N84,IF(TRUE=ISNUMBER(N85),N85))))</f>
        <v>$P$40</v>
      </c>
      <c r="N83" s="9" t="e">
        <f ca="1">CELL("столбец",IF(C4=E105,C4,IF(D4=E105,D4,IF(E4=E105,E4,IF(F4=E105,F4,IF(G4=E105,G4,IF(H4=E105,H4,IF(I4=E105,I4,ЕСЛИ))))))))</f>
        <v>#NAME?</v>
      </c>
      <c r="O83" s="9">
        <f ca="1">CELL("строка",IF(B40=F105,B40,IF(B41=F105,B41,IF(B42=F105,B42,IF(B43=F105,B43,IF(B44=F105,B44,IF(B45=F105,B45,IF(B46=F105,B46,))))))))</f>
        <v>40</v>
      </c>
    </row>
    <row r="84" spans="2:15" x14ac:dyDescent="0.2">
      <c r="D84" s="191" t="s">
        <v>28</v>
      </c>
      <c r="E84" s="191"/>
      <c r="F84" s="191"/>
      <c r="G84" s="192" t="s">
        <v>29</v>
      </c>
      <c r="H84" s="192"/>
      <c r="N84" s="9">
        <f ca="1">CELL("столбец",IF(J4=E105,J4,IF(K4=E105,K4,IF(L4=E105,L4,IF(M4=E105,M4,IF(N4=E105,N4,IF(O4=E105,O4,IF(P4=E105,P4,"ЛОЖЬ"))))))))</f>
        <v>16</v>
      </c>
    </row>
    <row r="85" spans="2:15" x14ac:dyDescent="0.2">
      <c r="N85" s="9" t="e">
        <f ca="1">CELL("столбец",IF(Q4=E105,Q4,))</f>
        <v>#VALUE!</v>
      </c>
    </row>
    <row r="87" spans="2:15" x14ac:dyDescent="0.2">
      <c r="D87" s="1"/>
      <c r="E87" s="1" t="s">
        <v>21</v>
      </c>
      <c r="F87" s="1" t="s">
        <v>22</v>
      </c>
      <c r="G87" s="1" t="s">
        <v>23</v>
      </c>
      <c r="K87" t="s">
        <v>24</v>
      </c>
      <c r="N87" t="s">
        <v>25</v>
      </c>
      <c r="O87" t="s">
        <v>26</v>
      </c>
    </row>
    <row r="88" spans="2:15" x14ac:dyDescent="0.2">
      <c r="B88" t="s">
        <v>35</v>
      </c>
      <c r="D88" s="5"/>
      <c r="E88" s="6" t="str">
        <f>E105</f>
        <v>М42</v>
      </c>
      <c r="F88" s="6">
        <f>F105</f>
        <v>160</v>
      </c>
      <c r="G88" s="7" t="e">
        <f ca="1">INDIRECT(K88,TRUE)/1000</f>
        <v>#VALUE!</v>
      </c>
      <c r="H88" s="8"/>
      <c r="K88" s="9" t="e">
        <f ca="1">ADDRESS(O88,IF(TRUE=ISNUMBER(N88),N88,IF(TRUE=ISNUMBER(N89),N89,IF(TRUE=ISNUMBER(N90),N90))))</f>
        <v>#VALUE!</v>
      </c>
      <c r="N88" s="9" t="e">
        <f ca="1">CELL("столбец",IF(C4=E105,C4,IF(D4=E105,D4,IF(E4=E105,E4,IF(F4=E105,F4,IF(G4=E105,G4,IF(H4=E105,H4,IF(I4=E105,I4,ЕСЛИ))))))))</f>
        <v>#NAME?</v>
      </c>
      <c r="O88" s="9" t="e">
        <f ca="1">CELL("строка",IF(B47=F105,B47,IF(B48=F105,B48,IF(B49=F105,B49,))))</f>
        <v>#VALUE!</v>
      </c>
    </row>
    <row r="89" spans="2:15" x14ac:dyDescent="0.2">
      <c r="D89" s="191" t="s">
        <v>28</v>
      </c>
      <c r="E89" s="191"/>
      <c r="F89" s="191"/>
      <c r="G89" s="192" t="s">
        <v>29</v>
      </c>
      <c r="H89" s="192"/>
      <c r="N89" s="9">
        <f ca="1">CELL("столбец",IF(J4=E105,J4,IF(K4=E105,K4,IF(L4=E105,L4,IF(M4=E105,M4,IF(N4=E105,N4,IF(O4=E105,O4,IF(P4=E105,P4,"ЛОЖЬ"))))))))</f>
        <v>16</v>
      </c>
    </row>
    <row r="90" spans="2:15" x14ac:dyDescent="0.2">
      <c r="N90" s="9" t="e">
        <f ca="1">CELL("столбец",IF(Q4=E105,Q4,))</f>
        <v>#VALUE!</v>
      </c>
    </row>
    <row r="102" spans="4:9" ht="13.5" thickBot="1" x14ac:dyDescent="0.25"/>
    <row r="103" spans="4:9" x14ac:dyDescent="0.2">
      <c r="D103" s="11"/>
      <c r="E103" s="12"/>
      <c r="F103" s="12"/>
      <c r="G103" s="12"/>
      <c r="H103" s="12"/>
      <c r="I103" s="13"/>
    </row>
    <row r="104" spans="4:9" x14ac:dyDescent="0.2">
      <c r="D104" s="14" t="s">
        <v>36</v>
      </c>
      <c r="E104" s="15" t="s">
        <v>21</v>
      </c>
      <c r="F104" s="15" t="s">
        <v>22</v>
      </c>
      <c r="G104" s="15" t="s">
        <v>23</v>
      </c>
      <c r="H104" s="16" t="s">
        <v>37</v>
      </c>
      <c r="I104" s="17"/>
    </row>
    <row r="105" spans="4:9" x14ac:dyDescent="0.2">
      <c r="D105" s="18">
        <f>Лист1!$B$15</f>
        <v>75</v>
      </c>
      <c r="E105" s="19" t="str">
        <f>Лист1!$C$15</f>
        <v>М42</v>
      </c>
      <c r="F105" s="19">
        <f>Лист1!$D$15</f>
        <v>160</v>
      </c>
      <c r="G105" s="20">
        <f ca="1">IF(TRUE=ISNUMBER(G58),G58,IF(TRUE=ISNUMBER(G63),G63,IF(TRUE=ISNUMBER(G68),G68,IF(TRUE=ISNUMBER(G73),G73,IF(TRUE=ISNUMBER(G78),G78,IF(TRUE=ISNUMBER(G83),G83,IF(TRUE=ISNUMBER(G88),G88,)))))))</f>
        <v>2.3039999999999998</v>
      </c>
      <c r="H105" s="21">
        <f ca="1">D105*G105</f>
        <v>172.79999999999998</v>
      </c>
      <c r="I105" s="17"/>
    </row>
    <row r="106" spans="4:9" x14ac:dyDescent="0.2">
      <c r="D106" s="14" t="s">
        <v>28</v>
      </c>
      <c r="E106" s="15"/>
      <c r="F106" s="15"/>
      <c r="G106" s="34" t="s">
        <v>29</v>
      </c>
      <c r="H106" s="34"/>
      <c r="I106" s="17"/>
    </row>
    <row r="107" spans="4:9" x14ac:dyDescent="0.2">
      <c r="D107" s="22"/>
      <c r="E107" s="16"/>
      <c r="F107" s="16"/>
      <c r="G107" s="16"/>
      <c r="H107" s="16"/>
      <c r="I107" s="17"/>
    </row>
    <row r="108" spans="4:9" x14ac:dyDescent="0.2">
      <c r="D108" s="14" t="s">
        <v>38</v>
      </c>
      <c r="E108" s="15" t="s">
        <v>21</v>
      </c>
      <c r="F108" s="15" t="s">
        <v>22</v>
      </c>
      <c r="G108" s="15" t="s">
        <v>39</v>
      </c>
      <c r="H108" s="16"/>
      <c r="I108" s="17"/>
    </row>
    <row r="109" spans="4:9" x14ac:dyDescent="0.2">
      <c r="D109" s="23">
        <f>Лист1!$B$19</f>
        <v>1</v>
      </c>
      <c r="E109" s="24" t="str">
        <f>E105</f>
        <v>М42</v>
      </c>
      <c r="F109" s="24">
        <f>F105</f>
        <v>160</v>
      </c>
      <c r="G109" s="25">
        <f ca="1">D109/IF(TRUE=ISNUMBER(G58),G58,IF(TRUE=ISNUMBER(G63),G63,IF(TRUE=ISNUMBER(G68),G68,IF(TRUE=ISNUMBER(G73),G73,IF(TRUE=ISNUMBER(G78),G78,IF(TRUE=ISNUMBER(G83),G83,IF(TRUE=ISNUMBER(G88),G88,)))))))</f>
        <v>0.43402777777777779</v>
      </c>
      <c r="H109" s="26"/>
      <c r="I109" s="17"/>
    </row>
    <row r="110" spans="4:9" ht="13.5" thickBot="1" x14ac:dyDescent="0.25">
      <c r="D110" s="27" t="s">
        <v>40</v>
      </c>
      <c r="E110" s="28"/>
      <c r="F110" s="28"/>
      <c r="G110" s="190" t="s">
        <v>29</v>
      </c>
      <c r="H110" s="190"/>
      <c r="I110" s="29"/>
    </row>
  </sheetData>
  <sheetCalcPr fullCalcOnLoad="1"/>
  <sheetProtection password="E81D" sheet="1" objects="1" scenarios="1"/>
  <mergeCells count="15">
    <mergeCell ref="D59:F59"/>
    <mergeCell ref="G59:H59"/>
    <mergeCell ref="D64:F64"/>
    <mergeCell ref="G64:H64"/>
    <mergeCell ref="D69:F69"/>
    <mergeCell ref="G69:H69"/>
    <mergeCell ref="D74:F74"/>
    <mergeCell ref="G74:H74"/>
    <mergeCell ref="D89:F89"/>
    <mergeCell ref="G89:H89"/>
    <mergeCell ref="G110:H110"/>
    <mergeCell ref="D79:F79"/>
    <mergeCell ref="G79:H79"/>
    <mergeCell ref="D84:F84"/>
    <mergeCell ref="G84:H84"/>
  </mergeCells>
  <phoneticPr fontId="4" type="noConversion"/>
  <pageMargins left="0.75" right="0.75" top="1" bottom="1" header="0.5" footer="0.5"/>
  <pageSetup paperSize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opLeftCell="A16" workbookViewId="0">
      <selection activeCell="I48" sqref="I48"/>
    </sheetView>
  </sheetViews>
  <sheetFormatPr defaultRowHeight="12.75" x14ac:dyDescent="0.2"/>
  <sheetData>
    <row r="1" spans="1:17" ht="15.75" x14ac:dyDescent="0.25">
      <c r="A1" s="30" t="s">
        <v>62</v>
      </c>
      <c r="J1" s="59" t="s">
        <v>2</v>
      </c>
    </row>
    <row r="4" spans="1:17" x14ac:dyDescent="0.2">
      <c r="C4" s="1" t="s">
        <v>4</v>
      </c>
      <c r="D4" s="35" t="s">
        <v>5</v>
      </c>
      <c r="E4" s="35" t="s">
        <v>6</v>
      </c>
      <c r="F4" s="35" t="s">
        <v>7</v>
      </c>
      <c r="G4" s="35" t="s">
        <v>8</v>
      </c>
      <c r="H4" s="35" t="s">
        <v>9</v>
      </c>
      <c r="I4" s="35" t="s">
        <v>10</v>
      </c>
      <c r="J4" s="35" t="s">
        <v>11</v>
      </c>
      <c r="K4" s="35" t="s">
        <v>12</v>
      </c>
      <c r="L4" s="35" t="s">
        <v>13</v>
      </c>
      <c r="M4" s="35" t="s">
        <v>14</v>
      </c>
      <c r="N4" s="35" t="s">
        <v>15</v>
      </c>
      <c r="O4" s="35" t="s">
        <v>16</v>
      </c>
      <c r="P4" s="35" t="s">
        <v>17</v>
      </c>
      <c r="Q4" s="35" t="s">
        <v>18</v>
      </c>
    </row>
    <row r="5" spans="1:17" x14ac:dyDescent="0.2">
      <c r="B5" s="36">
        <v>8</v>
      </c>
      <c r="C5" s="37" t="s">
        <v>20</v>
      </c>
      <c r="D5" s="37">
        <v>7.7320000000000002</v>
      </c>
      <c r="E5" s="37" t="s">
        <v>20</v>
      </c>
      <c r="F5" s="37" t="s">
        <v>20</v>
      </c>
      <c r="G5" s="37" t="s">
        <v>20</v>
      </c>
      <c r="H5" s="37" t="s">
        <v>20</v>
      </c>
      <c r="I5" s="37" t="s">
        <v>20</v>
      </c>
      <c r="J5" s="37" t="s">
        <v>20</v>
      </c>
      <c r="K5" s="37" t="s">
        <v>20</v>
      </c>
      <c r="L5" s="37" t="s">
        <v>20</v>
      </c>
      <c r="M5" s="37" t="s">
        <v>20</v>
      </c>
      <c r="N5" s="37" t="s">
        <v>20</v>
      </c>
      <c r="O5" s="37" t="s">
        <v>20</v>
      </c>
      <c r="P5" s="37" t="s">
        <v>20</v>
      </c>
      <c r="Q5" s="37" t="s">
        <v>20</v>
      </c>
    </row>
    <row r="6" spans="1:17" x14ac:dyDescent="0.2">
      <c r="B6" s="36">
        <v>10</v>
      </c>
      <c r="C6" s="37" t="s">
        <v>20</v>
      </c>
      <c r="D6" s="37">
        <v>8.4580000000000002</v>
      </c>
      <c r="E6" s="37">
        <v>13.57</v>
      </c>
      <c r="F6" s="37" t="s">
        <v>20</v>
      </c>
      <c r="G6" s="37" t="s">
        <v>20</v>
      </c>
      <c r="H6" s="37" t="s">
        <v>20</v>
      </c>
      <c r="I6" s="37" t="s">
        <v>20</v>
      </c>
      <c r="J6" s="37" t="s">
        <v>20</v>
      </c>
      <c r="K6" s="37" t="s">
        <v>20</v>
      </c>
      <c r="L6" s="37" t="s">
        <v>20</v>
      </c>
      <c r="M6" s="37" t="s">
        <v>20</v>
      </c>
      <c r="N6" s="37" t="s">
        <v>20</v>
      </c>
      <c r="O6" s="37" t="s">
        <v>20</v>
      </c>
      <c r="P6" s="37" t="s">
        <v>20</v>
      </c>
      <c r="Q6" s="37" t="s">
        <v>20</v>
      </c>
    </row>
    <row r="7" spans="1:17" x14ac:dyDescent="0.2">
      <c r="B7" s="36">
        <v>12</v>
      </c>
      <c r="C7" s="37" t="s">
        <v>20</v>
      </c>
      <c r="D7" s="37">
        <v>9.1839999999999993</v>
      </c>
      <c r="E7" s="37">
        <v>14.71</v>
      </c>
      <c r="F7" s="37" t="s">
        <v>20</v>
      </c>
      <c r="G7" s="37" t="s">
        <v>20</v>
      </c>
      <c r="H7" s="37" t="s">
        <v>20</v>
      </c>
      <c r="I7" s="37" t="s">
        <v>20</v>
      </c>
      <c r="J7" s="37" t="s">
        <v>20</v>
      </c>
      <c r="K7" s="37" t="s">
        <v>20</v>
      </c>
      <c r="L7" s="37" t="s">
        <v>20</v>
      </c>
      <c r="M7" s="37" t="s">
        <v>20</v>
      </c>
      <c r="N7" s="37" t="s">
        <v>20</v>
      </c>
      <c r="O7" s="37" t="s">
        <v>20</v>
      </c>
      <c r="P7" s="37" t="s">
        <v>20</v>
      </c>
      <c r="Q7" s="37" t="s">
        <v>20</v>
      </c>
    </row>
    <row r="8" spans="1:17" x14ac:dyDescent="0.2">
      <c r="B8" s="36">
        <v>14</v>
      </c>
      <c r="C8" s="37" t="s">
        <v>20</v>
      </c>
      <c r="D8" s="37">
        <v>9.91</v>
      </c>
      <c r="E8" s="37">
        <v>15.85</v>
      </c>
      <c r="F8" s="37">
        <v>25.09</v>
      </c>
      <c r="G8" s="37" t="s">
        <v>20</v>
      </c>
      <c r="H8" s="37" t="s">
        <v>20</v>
      </c>
      <c r="I8" s="37" t="s">
        <v>20</v>
      </c>
      <c r="J8" s="37" t="s">
        <v>20</v>
      </c>
      <c r="K8" s="37" t="s">
        <v>20</v>
      </c>
      <c r="L8" s="37" t="s">
        <v>20</v>
      </c>
      <c r="M8" s="37" t="s">
        <v>20</v>
      </c>
      <c r="N8" s="37" t="s">
        <v>20</v>
      </c>
      <c r="O8" s="37" t="s">
        <v>20</v>
      </c>
      <c r="P8" s="37" t="s">
        <v>20</v>
      </c>
      <c r="Q8" s="37" t="s">
        <v>20</v>
      </c>
    </row>
    <row r="9" spans="1:17" x14ac:dyDescent="0.2">
      <c r="B9" s="36">
        <v>16</v>
      </c>
      <c r="C9" s="37" t="s">
        <v>20</v>
      </c>
      <c r="D9" s="37">
        <v>10.64</v>
      </c>
      <c r="E9" s="37">
        <v>16.989999999999998</v>
      </c>
      <c r="F9" s="37">
        <v>26.73</v>
      </c>
      <c r="G9" s="37">
        <v>35.04</v>
      </c>
      <c r="H9" s="37" t="s">
        <v>20</v>
      </c>
      <c r="I9" s="37" t="s">
        <v>20</v>
      </c>
      <c r="J9" s="37" t="s">
        <v>20</v>
      </c>
      <c r="K9" s="37" t="s">
        <v>20</v>
      </c>
      <c r="L9" s="37" t="s">
        <v>20</v>
      </c>
      <c r="M9" s="37" t="s">
        <v>20</v>
      </c>
      <c r="N9" s="37" t="s">
        <v>20</v>
      </c>
      <c r="O9" s="37" t="s">
        <v>20</v>
      </c>
      <c r="P9" s="37" t="s">
        <v>20</v>
      </c>
      <c r="Q9" s="37" t="s">
        <v>20</v>
      </c>
    </row>
    <row r="10" spans="1:17" x14ac:dyDescent="0.2">
      <c r="B10" s="36">
        <v>18</v>
      </c>
      <c r="C10" s="37" t="s">
        <v>20</v>
      </c>
      <c r="D10" s="37">
        <v>11.36</v>
      </c>
      <c r="E10" s="37">
        <v>18.12</v>
      </c>
      <c r="F10" s="37">
        <v>28.37</v>
      </c>
      <c r="G10" s="37">
        <v>37.28</v>
      </c>
      <c r="H10" s="37">
        <v>55.8</v>
      </c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7" t="s">
        <v>20</v>
      </c>
      <c r="P10" s="37" t="s">
        <v>20</v>
      </c>
      <c r="Q10" s="37" t="s">
        <v>20</v>
      </c>
    </row>
    <row r="11" spans="1:17" x14ac:dyDescent="0.2">
      <c r="B11" s="36">
        <v>20</v>
      </c>
      <c r="C11" s="37" t="s">
        <v>20</v>
      </c>
      <c r="D11" s="37">
        <v>12.09</v>
      </c>
      <c r="E11" s="37">
        <v>19.260000000000002</v>
      </c>
      <c r="F11" s="37">
        <v>30.01</v>
      </c>
      <c r="G11" s="37">
        <v>39.520000000000003</v>
      </c>
      <c r="H11" s="37">
        <v>58.75</v>
      </c>
      <c r="I11" s="37">
        <v>75.63</v>
      </c>
      <c r="J11" s="37" t="s">
        <v>20</v>
      </c>
      <c r="K11" s="37" t="s">
        <v>20</v>
      </c>
      <c r="L11" s="37" t="s">
        <v>20</v>
      </c>
      <c r="M11" s="37" t="s">
        <v>20</v>
      </c>
      <c r="N11" s="37" t="s">
        <v>20</v>
      </c>
      <c r="O11" s="37" t="s">
        <v>20</v>
      </c>
      <c r="P11" s="37" t="s">
        <v>20</v>
      </c>
      <c r="Q11" s="37" t="s">
        <v>20</v>
      </c>
    </row>
    <row r="12" spans="1:17" x14ac:dyDescent="0.2">
      <c r="B12" s="36">
        <v>22</v>
      </c>
      <c r="C12" s="37" t="s">
        <v>20</v>
      </c>
      <c r="D12" s="37">
        <v>12.81</v>
      </c>
      <c r="E12" s="37">
        <v>20.399999999999999</v>
      </c>
      <c r="F12" s="37">
        <v>31.65</v>
      </c>
      <c r="G12" s="37">
        <v>41.76</v>
      </c>
      <c r="H12" s="37">
        <v>61.7</v>
      </c>
      <c r="I12" s="37">
        <v>79.39</v>
      </c>
      <c r="J12" s="37" t="s">
        <v>20</v>
      </c>
      <c r="K12" s="37" t="s">
        <v>20</v>
      </c>
      <c r="L12" s="37" t="s">
        <v>20</v>
      </c>
      <c r="M12" s="37" t="s">
        <v>20</v>
      </c>
      <c r="N12" s="37" t="s">
        <v>20</v>
      </c>
      <c r="O12" s="37" t="s">
        <v>20</v>
      </c>
      <c r="P12" s="37" t="s">
        <v>20</v>
      </c>
      <c r="Q12" s="37" t="s">
        <v>20</v>
      </c>
    </row>
    <row r="13" spans="1:17" x14ac:dyDescent="0.2">
      <c r="B13" s="36">
        <v>25</v>
      </c>
      <c r="C13" s="37" t="s">
        <v>20</v>
      </c>
      <c r="D13" s="37">
        <v>13.9</v>
      </c>
      <c r="E13" s="37">
        <v>22.11</v>
      </c>
      <c r="F13" s="37">
        <v>34.11</v>
      </c>
      <c r="G13" s="37">
        <v>45.11</v>
      </c>
      <c r="H13" s="37">
        <v>66.12</v>
      </c>
      <c r="I13" s="37">
        <v>84.95</v>
      </c>
      <c r="J13" s="37">
        <v>111.5</v>
      </c>
      <c r="K13" s="37" t="s">
        <v>20</v>
      </c>
      <c r="L13" s="37" t="s">
        <v>20</v>
      </c>
      <c r="M13" s="37" t="s">
        <v>20</v>
      </c>
      <c r="N13" s="37" t="s">
        <v>20</v>
      </c>
      <c r="O13" s="37" t="s">
        <v>20</v>
      </c>
      <c r="P13" s="37" t="s">
        <v>20</v>
      </c>
      <c r="Q13" s="37" t="s">
        <v>20</v>
      </c>
    </row>
    <row r="14" spans="1:17" x14ac:dyDescent="0.2">
      <c r="B14" s="36">
        <v>28</v>
      </c>
      <c r="C14" s="37" t="s">
        <v>20</v>
      </c>
      <c r="D14" s="37">
        <v>15.15</v>
      </c>
      <c r="E14" s="37">
        <v>23.81</v>
      </c>
      <c r="F14" s="37">
        <v>36.57</v>
      </c>
      <c r="G14" s="37">
        <v>48.47</v>
      </c>
      <c r="H14" s="37">
        <v>70.540000000000006</v>
      </c>
      <c r="I14" s="37">
        <v>90.51</v>
      </c>
      <c r="J14" s="37">
        <v>118.4</v>
      </c>
      <c r="K14" s="37" t="s">
        <v>20</v>
      </c>
      <c r="L14" s="37" t="s">
        <v>20</v>
      </c>
      <c r="M14" s="37" t="s">
        <v>20</v>
      </c>
      <c r="N14" s="37" t="s">
        <v>20</v>
      </c>
      <c r="O14" s="37" t="s">
        <v>20</v>
      </c>
      <c r="P14" s="37" t="s">
        <v>20</v>
      </c>
      <c r="Q14" s="37" t="s">
        <v>20</v>
      </c>
    </row>
    <row r="15" spans="1:17" x14ac:dyDescent="0.2">
      <c r="B15" s="36">
        <v>30</v>
      </c>
      <c r="C15" s="37" t="s">
        <v>20</v>
      </c>
      <c r="D15" s="37">
        <v>15.94</v>
      </c>
      <c r="E15" s="37">
        <v>24.95</v>
      </c>
      <c r="F15" s="37">
        <v>38.21</v>
      </c>
      <c r="G15" s="37">
        <v>50.71</v>
      </c>
      <c r="H15" s="37">
        <v>73.489999999999995</v>
      </c>
      <c r="I15" s="37">
        <v>94.21</v>
      </c>
      <c r="J15" s="37">
        <v>123</v>
      </c>
      <c r="K15" s="37">
        <v>156.5</v>
      </c>
      <c r="L15" s="37" t="s">
        <v>20</v>
      </c>
      <c r="M15" s="37" t="s">
        <v>20</v>
      </c>
      <c r="N15" s="37" t="s">
        <v>20</v>
      </c>
      <c r="O15" s="37" t="s">
        <v>20</v>
      </c>
      <c r="P15" s="37" t="s">
        <v>20</v>
      </c>
      <c r="Q15" s="37" t="s">
        <v>20</v>
      </c>
    </row>
    <row r="16" spans="1:17" x14ac:dyDescent="0.2">
      <c r="B16" s="36">
        <v>32</v>
      </c>
      <c r="C16" s="37" t="s">
        <v>20</v>
      </c>
      <c r="D16" s="37">
        <v>16.72</v>
      </c>
      <c r="E16" s="37">
        <v>26.32</v>
      </c>
      <c r="F16" s="37">
        <v>39.85</v>
      </c>
      <c r="G16" s="37">
        <v>52.95</v>
      </c>
      <c r="H16" s="37">
        <v>76.44</v>
      </c>
      <c r="I16" s="37">
        <v>97.92</v>
      </c>
      <c r="J16" s="37">
        <v>127.6</v>
      </c>
      <c r="K16" s="37">
        <v>162.1</v>
      </c>
      <c r="L16" s="37">
        <v>195.6</v>
      </c>
      <c r="M16" s="37" t="s">
        <v>20</v>
      </c>
      <c r="N16" s="37" t="s">
        <v>20</v>
      </c>
      <c r="O16" s="37" t="s">
        <v>20</v>
      </c>
      <c r="P16" s="37" t="s">
        <v>20</v>
      </c>
      <c r="Q16" s="37" t="s">
        <v>20</v>
      </c>
    </row>
    <row r="17" spans="2:17" x14ac:dyDescent="0.2">
      <c r="B17" s="36">
        <v>35</v>
      </c>
      <c r="C17" s="37" t="s">
        <v>20</v>
      </c>
      <c r="D17" s="37">
        <v>17.91</v>
      </c>
      <c r="E17" s="37">
        <v>28.17</v>
      </c>
      <c r="F17" s="37">
        <v>42.59</v>
      </c>
      <c r="G17" s="37">
        <v>56.3</v>
      </c>
      <c r="H17" s="37">
        <v>80.86</v>
      </c>
      <c r="I17" s="37">
        <v>103.5</v>
      </c>
      <c r="J17" s="37">
        <v>134.6</v>
      </c>
      <c r="K17" s="37">
        <v>170.5</v>
      </c>
      <c r="L17" s="37">
        <v>205.6</v>
      </c>
      <c r="M17" s="37">
        <v>279</v>
      </c>
      <c r="N17" s="37" t="s">
        <v>20</v>
      </c>
      <c r="O17" s="37" t="s">
        <v>20</v>
      </c>
      <c r="P17" s="37" t="s">
        <v>20</v>
      </c>
      <c r="Q17" s="37" t="s">
        <v>20</v>
      </c>
    </row>
    <row r="18" spans="2:17" x14ac:dyDescent="0.2">
      <c r="B18" s="36">
        <v>38</v>
      </c>
      <c r="C18" s="37" t="s">
        <v>20</v>
      </c>
      <c r="D18" s="37">
        <v>19.09</v>
      </c>
      <c r="E18" s="37">
        <v>30.02</v>
      </c>
      <c r="F18" s="37">
        <v>45.26</v>
      </c>
      <c r="G18" s="37">
        <v>59.66</v>
      </c>
      <c r="H18" s="37">
        <v>85.28</v>
      </c>
      <c r="I18" s="37">
        <v>109</v>
      </c>
      <c r="J18" s="37">
        <v>141.5</v>
      </c>
      <c r="K18" s="37">
        <v>178.9</v>
      </c>
      <c r="L18" s="37">
        <v>215.6</v>
      </c>
      <c r="M18" s="37">
        <v>291.7</v>
      </c>
      <c r="N18" s="37" t="s">
        <v>20</v>
      </c>
      <c r="O18" s="37" t="s">
        <v>20</v>
      </c>
      <c r="P18" s="37" t="s">
        <v>20</v>
      </c>
      <c r="Q18" s="37" t="s">
        <v>20</v>
      </c>
    </row>
    <row r="19" spans="2:17" x14ac:dyDescent="0.2">
      <c r="B19" s="36">
        <v>40</v>
      </c>
      <c r="C19" s="37" t="s">
        <v>20</v>
      </c>
      <c r="D19" s="37">
        <v>19.88</v>
      </c>
      <c r="E19" s="37">
        <v>31.25</v>
      </c>
      <c r="F19" s="37">
        <v>47.03</v>
      </c>
      <c r="G19" s="37">
        <v>64.56</v>
      </c>
      <c r="H19" s="37">
        <v>88.23</v>
      </c>
      <c r="I19" s="37">
        <v>112.7</v>
      </c>
      <c r="J19" s="37">
        <v>146.1</v>
      </c>
      <c r="K19" s="37">
        <v>184.5</v>
      </c>
      <c r="L19" s="37">
        <v>222.2</v>
      </c>
      <c r="M19" s="37">
        <v>300.2</v>
      </c>
      <c r="N19" s="37">
        <v>400.7</v>
      </c>
      <c r="O19" s="37" t="s">
        <v>20</v>
      </c>
      <c r="P19" s="37" t="s">
        <v>20</v>
      </c>
      <c r="Q19" s="37" t="s">
        <v>20</v>
      </c>
    </row>
    <row r="20" spans="2:17" x14ac:dyDescent="0.2">
      <c r="B20" s="36">
        <v>45</v>
      </c>
      <c r="C20" s="37" t="s">
        <v>20</v>
      </c>
      <c r="D20" s="37">
        <v>21.86</v>
      </c>
      <c r="E20" s="37">
        <v>34.340000000000003</v>
      </c>
      <c r="F20" s="37">
        <v>51.48</v>
      </c>
      <c r="G20" s="37">
        <v>70.599999999999994</v>
      </c>
      <c r="H20" s="37">
        <v>96.26</v>
      </c>
      <c r="I20" s="37">
        <v>122</v>
      </c>
      <c r="J20" s="37">
        <v>157.69999999999999</v>
      </c>
      <c r="K20" s="37">
        <v>198.5</v>
      </c>
      <c r="L20" s="37">
        <v>238.8</v>
      </c>
      <c r="M20" s="37">
        <v>321.3</v>
      </c>
      <c r="N20" s="37">
        <v>426.8</v>
      </c>
      <c r="O20" s="37" t="s">
        <v>20</v>
      </c>
      <c r="P20" s="37" t="s">
        <v>20</v>
      </c>
      <c r="Q20" s="37" t="s">
        <v>20</v>
      </c>
    </row>
    <row r="21" spans="2:17" x14ac:dyDescent="0.2">
      <c r="B21" s="36">
        <v>50</v>
      </c>
      <c r="C21" s="37" t="s">
        <v>20</v>
      </c>
      <c r="D21" s="37">
        <v>23.83</v>
      </c>
      <c r="E21" s="37">
        <v>37.42</v>
      </c>
      <c r="F21" s="37">
        <v>55.92</v>
      </c>
      <c r="G21" s="37">
        <v>76.650000000000006</v>
      </c>
      <c r="H21" s="37">
        <v>104.2</v>
      </c>
      <c r="I21" s="37">
        <v>132.19999999999999</v>
      </c>
      <c r="J21" s="37">
        <v>169.2</v>
      </c>
      <c r="K21" s="37">
        <v>212.6</v>
      </c>
      <c r="L21" s="37">
        <v>255.4</v>
      </c>
      <c r="M21" s="37">
        <v>342.5</v>
      </c>
      <c r="N21" s="37">
        <v>452.8</v>
      </c>
      <c r="O21" s="37">
        <v>712.6</v>
      </c>
      <c r="P21" s="37" t="s">
        <v>20</v>
      </c>
      <c r="Q21" s="37" t="s">
        <v>20</v>
      </c>
    </row>
    <row r="22" spans="2:17" x14ac:dyDescent="0.2">
      <c r="B22" s="36">
        <v>55</v>
      </c>
      <c r="C22" s="37" t="s">
        <v>20</v>
      </c>
      <c r="D22" s="37">
        <v>25.81</v>
      </c>
      <c r="E22" s="37">
        <v>40.51</v>
      </c>
      <c r="F22" s="37">
        <v>60.36</v>
      </c>
      <c r="G22" s="37">
        <v>82.7</v>
      </c>
      <c r="H22" s="37">
        <v>112.1</v>
      </c>
      <c r="I22" s="37">
        <v>142.19999999999999</v>
      </c>
      <c r="J22" s="37">
        <v>181.9</v>
      </c>
      <c r="K22" s="37">
        <v>226.6</v>
      </c>
      <c r="L22" s="37">
        <v>272</v>
      </c>
      <c r="M22" s="37">
        <v>363.7</v>
      </c>
      <c r="N22" s="37">
        <v>478.9</v>
      </c>
      <c r="O22" s="37">
        <v>750.3</v>
      </c>
      <c r="P22" s="37">
        <v>1124</v>
      </c>
      <c r="Q22" s="37" t="s">
        <v>20</v>
      </c>
    </row>
    <row r="23" spans="2:17" x14ac:dyDescent="0.2">
      <c r="B23" s="36">
        <v>60</v>
      </c>
      <c r="C23" s="37" t="s">
        <v>20</v>
      </c>
      <c r="D23" s="37">
        <v>27.78</v>
      </c>
      <c r="E23" s="37">
        <v>43.59</v>
      </c>
      <c r="F23" s="37">
        <v>64.8</v>
      </c>
      <c r="G23" s="37">
        <v>88.74</v>
      </c>
      <c r="H23" s="37">
        <v>120</v>
      </c>
      <c r="I23" s="37">
        <v>152.19999999999999</v>
      </c>
      <c r="J23" s="37">
        <v>194.3</v>
      </c>
      <c r="K23" s="37">
        <v>242.6</v>
      </c>
      <c r="L23" s="37">
        <v>288.60000000000002</v>
      </c>
      <c r="M23" s="37">
        <v>384.9</v>
      </c>
      <c r="N23" s="37">
        <v>504.9</v>
      </c>
      <c r="O23" s="37">
        <v>787.9</v>
      </c>
      <c r="P23" s="37">
        <v>1175</v>
      </c>
      <c r="Q23" s="37" t="s">
        <v>20</v>
      </c>
    </row>
    <row r="24" spans="2:17" x14ac:dyDescent="0.2">
      <c r="B24" s="36">
        <v>65</v>
      </c>
      <c r="C24" s="37" t="s">
        <v>20</v>
      </c>
      <c r="D24" s="37">
        <v>29.76</v>
      </c>
      <c r="E24" s="37">
        <v>46.68</v>
      </c>
      <c r="F24" s="37">
        <v>69.25</v>
      </c>
      <c r="G24" s="37">
        <v>94.79</v>
      </c>
      <c r="H24" s="37">
        <v>127.8</v>
      </c>
      <c r="I24" s="37">
        <v>162.19999999999999</v>
      </c>
      <c r="J24" s="37">
        <v>206.6</v>
      </c>
      <c r="K24" s="37">
        <v>257.5</v>
      </c>
      <c r="L24" s="37">
        <v>307.39999999999998</v>
      </c>
      <c r="M24" s="37">
        <v>406</v>
      </c>
      <c r="N24" s="37">
        <v>531</v>
      </c>
      <c r="O24" s="37">
        <v>825.5</v>
      </c>
      <c r="P24" s="37">
        <v>1226</v>
      </c>
      <c r="Q24" s="37">
        <v>1729</v>
      </c>
    </row>
    <row r="25" spans="2:17" x14ac:dyDescent="0.2">
      <c r="B25" s="36">
        <v>70</v>
      </c>
      <c r="C25" s="37" t="s">
        <v>20</v>
      </c>
      <c r="D25" s="37">
        <v>31.73</v>
      </c>
      <c r="E25" s="37">
        <v>49.76</v>
      </c>
      <c r="F25" s="37">
        <v>73.69</v>
      </c>
      <c r="G25" s="37">
        <v>100.8</v>
      </c>
      <c r="H25" s="37">
        <v>135.80000000000001</v>
      </c>
      <c r="I25" s="37">
        <v>172.2</v>
      </c>
      <c r="J25" s="37">
        <v>218.9</v>
      </c>
      <c r="K25" s="37">
        <v>272.39999999999998</v>
      </c>
      <c r="L25" s="37">
        <v>325.2</v>
      </c>
      <c r="M25" s="37">
        <v>429.5</v>
      </c>
      <c r="N25" s="37">
        <v>557</v>
      </c>
      <c r="O25" s="37">
        <v>863.2</v>
      </c>
      <c r="P25" s="37">
        <v>1278</v>
      </c>
      <c r="Q25" s="37">
        <v>1796</v>
      </c>
    </row>
    <row r="26" spans="2:17" x14ac:dyDescent="0.2">
      <c r="B26" s="36">
        <v>75</v>
      </c>
      <c r="C26" s="37" t="s">
        <v>20</v>
      </c>
      <c r="D26" s="37">
        <v>33.71</v>
      </c>
      <c r="E26" s="37">
        <v>52.85</v>
      </c>
      <c r="F26" s="37">
        <v>78.13</v>
      </c>
      <c r="G26" s="37">
        <v>106.9</v>
      </c>
      <c r="H26" s="37">
        <v>143.69999999999999</v>
      </c>
      <c r="I26" s="37">
        <v>182.2</v>
      </c>
      <c r="J26" s="37">
        <v>231.3</v>
      </c>
      <c r="K26" s="37">
        <v>287.39999999999998</v>
      </c>
      <c r="L26" s="37">
        <v>342.9</v>
      </c>
      <c r="M26" s="37">
        <v>452</v>
      </c>
      <c r="N26" s="37">
        <v>585.6</v>
      </c>
      <c r="O26" s="37">
        <v>900.8</v>
      </c>
      <c r="P26" s="37">
        <v>1329</v>
      </c>
      <c r="Q26" s="37">
        <v>1863</v>
      </c>
    </row>
    <row r="27" spans="2:17" x14ac:dyDescent="0.2">
      <c r="B27" s="36">
        <v>80</v>
      </c>
      <c r="C27" s="37" t="s">
        <v>20</v>
      </c>
      <c r="D27" s="37">
        <v>35.68</v>
      </c>
      <c r="E27" s="37">
        <v>55.93</v>
      </c>
      <c r="F27" s="37">
        <v>82.57</v>
      </c>
      <c r="G27" s="37">
        <v>112.9</v>
      </c>
      <c r="H27" s="37">
        <v>151.6</v>
      </c>
      <c r="I27" s="37">
        <v>192.2</v>
      </c>
      <c r="J27" s="37">
        <v>243.6</v>
      </c>
      <c r="K27" s="37">
        <v>302.3</v>
      </c>
      <c r="L27" s="37">
        <v>360.7</v>
      </c>
      <c r="M27" s="37">
        <v>474.4</v>
      </c>
      <c r="N27" s="37">
        <v>613.4</v>
      </c>
      <c r="O27" s="37">
        <v>938.4</v>
      </c>
      <c r="P27" s="37">
        <v>1380</v>
      </c>
      <c r="Q27" s="37">
        <v>1930</v>
      </c>
    </row>
    <row r="28" spans="2:17" x14ac:dyDescent="0.2">
      <c r="B28" s="36">
        <v>85</v>
      </c>
      <c r="C28" s="37" t="s">
        <v>20</v>
      </c>
      <c r="D28" s="37">
        <v>37.65</v>
      </c>
      <c r="E28" s="37">
        <v>56.02</v>
      </c>
      <c r="F28" s="37">
        <v>87.02</v>
      </c>
      <c r="G28" s="37">
        <v>119</v>
      </c>
      <c r="H28" s="37">
        <v>159.4</v>
      </c>
      <c r="I28" s="37">
        <v>202.2</v>
      </c>
      <c r="J28" s="37">
        <v>256</v>
      </c>
      <c r="K28" s="37">
        <v>317.2</v>
      </c>
      <c r="L28" s="37">
        <v>378.5</v>
      </c>
      <c r="M28" s="37">
        <v>496.9</v>
      </c>
      <c r="N28" s="37">
        <v>641.1</v>
      </c>
      <c r="O28" s="37">
        <v>976</v>
      </c>
      <c r="P28" s="37">
        <v>1432</v>
      </c>
      <c r="Q28" s="37">
        <v>1998</v>
      </c>
    </row>
    <row r="29" spans="2:17" x14ac:dyDescent="0.2">
      <c r="B29" s="36">
        <v>90</v>
      </c>
      <c r="C29" s="37" t="s">
        <v>20</v>
      </c>
      <c r="D29" s="37">
        <v>39.630000000000003</v>
      </c>
      <c r="E29" s="37">
        <v>62.1</v>
      </c>
      <c r="F29" s="37">
        <v>91.46</v>
      </c>
      <c r="G29" s="37">
        <v>125</v>
      </c>
      <c r="H29" s="37">
        <v>167.4</v>
      </c>
      <c r="I29" s="37">
        <v>212.2</v>
      </c>
      <c r="J29" s="37">
        <v>268.3</v>
      </c>
      <c r="K29" s="37">
        <v>332.2</v>
      </c>
      <c r="L29" s="37">
        <v>396.2</v>
      </c>
      <c r="M29" s="37">
        <v>519.4</v>
      </c>
      <c r="N29" s="37">
        <v>668.9</v>
      </c>
      <c r="O29" s="37">
        <v>1018</v>
      </c>
      <c r="P29" s="37">
        <v>1483</v>
      </c>
      <c r="Q29" s="37">
        <v>2065</v>
      </c>
    </row>
    <row r="30" spans="2:17" x14ac:dyDescent="0.2">
      <c r="B30" s="36">
        <v>95</v>
      </c>
      <c r="C30" s="37" t="s">
        <v>20</v>
      </c>
      <c r="D30" s="37">
        <v>41.6</v>
      </c>
      <c r="E30" s="37">
        <v>65.19</v>
      </c>
      <c r="F30" s="37">
        <v>95.9</v>
      </c>
      <c r="G30" s="37">
        <v>131.1</v>
      </c>
      <c r="H30" s="37">
        <v>175.2</v>
      </c>
      <c r="I30" s="37">
        <v>222.2</v>
      </c>
      <c r="J30" s="37">
        <v>280.60000000000002</v>
      </c>
      <c r="K30" s="37">
        <v>347.1</v>
      </c>
      <c r="L30" s="37">
        <v>414</v>
      </c>
      <c r="M30" s="37">
        <v>541.9</v>
      </c>
      <c r="N30" s="37">
        <v>696.7</v>
      </c>
      <c r="O30" s="37">
        <v>1059</v>
      </c>
      <c r="P30" s="37">
        <v>1534</v>
      </c>
      <c r="Q30" s="37">
        <v>2132</v>
      </c>
    </row>
    <row r="31" spans="2:17" x14ac:dyDescent="0.2">
      <c r="B31" s="36">
        <v>100</v>
      </c>
      <c r="C31" s="37" t="s">
        <v>20</v>
      </c>
      <c r="D31" s="37">
        <v>43.58</v>
      </c>
      <c r="E31" s="37">
        <v>68.27</v>
      </c>
      <c r="F31" s="37">
        <v>100.3</v>
      </c>
      <c r="G31" s="37">
        <v>137.1</v>
      </c>
      <c r="H31" s="37">
        <v>183.1</v>
      </c>
      <c r="I31" s="37">
        <v>232.2</v>
      </c>
      <c r="J31" s="37">
        <v>293</v>
      </c>
      <c r="K31" s="37">
        <v>362</v>
      </c>
      <c r="L31" s="37">
        <v>431.8</v>
      </c>
      <c r="M31" s="37">
        <v>564.4</v>
      </c>
      <c r="N31" s="37">
        <v>724.4</v>
      </c>
      <c r="O31" s="37">
        <v>1098</v>
      </c>
      <c r="P31" s="37">
        <v>1586</v>
      </c>
      <c r="Q31" s="37">
        <v>2199</v>
      </c>
    </row>
    <row r="32" spans="2:17" x14ac:dyDescent="0.2">
      <c r="B32" s="36">
        <v>105</v>
      </c>
      <c r="C32" s="37" t="s">
        <v>20</v>
      </c>
      <c r="D32" s="37" t="s">
        <v>20</v>
      </c>
      <c r="E32" s="37">
        <v>71.36</v>
      </c>
      <c r="F32" s="37">
        <v>104.8</v>
      </c>
      <c r="G32" s="37">
        <v>143.19999999999999</v>
      </c>
      <c r="H32" s="37">
        <v>191</v>
      </c>
      <c r="I32" s="37">
        <v>242.1</v>
      </c>
      <c r="J32" s="37">
        <v>305.3</v>
      </c>
      <c r="K32" s="37">
        <v>377</v>
      </c>
      <c r="L32" s="37">
        <v>449.6</v>
      </c>
      <c r="M32" s="37">
        <v>586.9</v>
      </c>
      <c r="N32" s="37">
        <v>752.2</v>
      </c>
      <c r="O32" s="37">
        <v>1138</v>
      </c>
      <c r="P32" s="37">
        <v>1645</v>
      </c>
      <c r="Q32" s="37">
        <v>2266</v>
      </c>
    </row>
    <row r="33" spans="2:17" x14ac:dyDescent="0.2">
      <c r="B33" s="36">
        <v>110</v>
      </c>
      <c r="C33" s="37" t="s">
        <v>20</v>
      </c>
      <c r="D33" s="37" t="s">
        <v>20</v>
      </c>
      <c r="E33" s="37">
        <v>74.44</v>
      </c>
      <c r="F33" s="37">
        <v>109.2</v>
      </c>
      <c r="G33" s="37">
        <v>149.19999999999999</v>
      </c>
      <c r="H33" s="37">
        <v>198.9</v>
      </c>
      <c r="I33" s="37">
        <v>252.1</v>
      </c>
      <c r="J33" s="37">
        <v>317.7</v>
      </c>
      <c r="K33" s="37">
        <v>391.9</v>
      </c>
      <c r="L33" s="37">
        <v>467.3</v>
      </c>
      <c r="M33" s="37">
        <v>609.4</v>
      </c>
      <c r="N33" s="37">
        <v>780</v>
      </c>
      <c r="O33" s="37">
        <v>1178</v>
      </c>
      <c r="P33" s="37">
        <v>1699</v>
      </c>
      <c r="Q33" s="37">
        <v>2332</v>
      </c>
    </row>
    <row r="34" spans="2:17" x14ac:dyDescent="0.2">
      <c r="B34" s="36">
        <v>115</v>
      </c>
      <c r="C34" s="37" t="s">
        <v>20</v>
      </c>
      <c r="D34" s="37" t="s">
        <v>20</v>
      </c>
      <c r="E34" s="37">
        <v>77.52</v>
      </c>
      <c r="F34" s="37">
        <v>113.7</v>
      </c>
      <c r="G34" s="37">
        <v>155.30000000000001</v>
      </c>
      <c r="H34" s="37">
        <v>206.8</v>
      </c>
      <c r="I34" s="37">
        <v>262.10000000000002</v>
      </c>
      <c r="J34" s="37">
        <v>330</v>
      </c>
      <c r="K34" s="37">
        <v>406.8</v>
      </c>
      <c r="L34" s="37">
        <v>485.1</v>
      </c>
      <c r="M34" s="37">
        <v>631.9</v>
      </c>
      <c r="N34" s="37">
        <v>807.7</v>
      </c>
      <c r="O34" s="37">
        <v>1218</v>
      </c>
      <c r="P34" s="37">
        <v>1753</v>
      </c>
      <c r="Q34" s="37">
        <v>2409</v>
      </c>
    </row>
    <row r="35" spans="2:17" x14ac:dyDescent="0.2">
      <c r="B35" s="36">
        <v>120</v>
      </c>
      <c r="C35" s="37" t="s">
        <v>20</v>
      </c>
      <c r="D35" s="37" t="s">
        <v>20</v>
      </c>
      <c r="E35" s="37">
        <v>80.61</v>
      </c>
      <c r="F35" s="37">
        <v>118.1</v>
      </c>
      <c r="G35" s="37">
        <v>161.30000000000001</v>
      </c>
      <c r="H35" s="37">
        <v>214.7</v>
      </c>
      <c r="I35" s="37">
        <v>272.10000000000002</v>
      </c>
      <c r="J35" s="37">
        <v>342.3</v>
      </c>
      <c r="K35" s="37">
        <v>421.8</v>
      </c>
      <c r="L35" s="37">
        <v>502.9</v>
      </c>
      <c r="M35" s="37">
        <v>654.4</v>
      </c>
      <c r="N35" s="37">
        <v>835.5</v>
      </c>
      <c r="O35" s="37">
        <v>1258</v>
      </c>
      <c r="P35" s="37">
        <v>1808</v>
      </c>
      <c r="Q35" s="37">
        <v>2480</v>
      </c>
    </row>
    <row r="36" spans="2:17" x14ac:dyDescent="0.2">
      <c r="B36" s="36">
        <v>125</v>
      </c>
      <c r="C36" s="37" t="s">
        <v>20</v>
      </c>
      <c r="D36" s="37" t="s">
        <v>20</v>
      </c>
      <c r="E36" s="37">
        <v>83.7</v>
      </c>
      <c r="F36" s="37">
        <v>122.6</v>
      </c>
      <c r="G36" s="37">
        <v>167.4</v>
      </c>
      <c r="H36" s="37">
        <v>222.6</v>
      </c>
      <c r="I36" s="37">
        <v>282.10000000000002</v>
      </c>
      <c r="J36" s="37">
        <v>354.7</v>
      </c>
      <c r="K36" s="37">
        <v>436.7</v>
      </c>
      <c r="L36" s="37">
        <v>520.6</v>
      </c>
      <c r="M36" s="37">
        <v>676.8</v>
      </c>
      <c r="N36" s="37">
        <v>863.3</v>
      </c>
      <c r="O36" s="37">
        <v>1298</v>
      </c>
      <c r="P36" s="37">
        <v>1863</v>
      </c>
      <c r="Q36" s="37">
        <v>2550</v>
      </c>
    </row>
    <row r="37" spans="2:17" x14ac:dyDescent="0.2">
      <c r="B37" s="36">
        <v>130</v>
      </c>
      <c r="C37" s="37" t="s">
        <v>20</v>
      </c>
      <c r="D37" s="37" t="s">
        <v>20</v>
      </c>
      <c r="E37" s="37">
        <v>86.78</v>
      </c>
      <c r="F37" s="37">
        <v>127</v>
      </c>
      <c r="G37" s="37">
        <v>173.4</v>
      </c>
      <c r="H37" s="37">
        <v>230.5</v>
      </c>
      <c r="I37" s="37">
        <v>292.10000000000002</v>
      </c>
      <c r="J37" s="37">
        <v>367</v>
      </c>
      <c r="K37" s="37">
        <v>451.6</v>
      </c>
      <c r="L37" s="37">
        <v>538.4</v>
      </c>
      <c r="M37" s="37">
        <v>699.3</v>
      </c>
      <c r="N37" s="37">
        <v>891</v>
      </c>
      <c r="O37" s="37">
        <v>1338</v>
      </c>
      <c r="P37" s="37">
        <v>1917</v>
      </c>
      <c r="Q37" s="37">
        <v>2623</v>
      </c>
    </row>
    <row r="38" spans="2:17" x14ac:dyDescent="0.2">
      <c r="B38" s="36">
        <v>140</v>
      </c>
      <c r="C38" s="37" t="s">
        <v>20</v>
      </c>
      <c r="D38" s="37" t="s">
        <v>20</v>
      </c>
      <c r="E38" s="37">
        <v>92.94</v>
      </c>
      <c r="F38" s="37">
        <v>135.9</v>
      </c>
      <c r="G38" s="37">
        <v>185.5</v>
      </c>
      <c r="H38" s="37">
        <v>246.3</v>
      </c>
      <c r="I38" s="37">
        <v>312.10000000000002</v>
      </c>
      <c r="J38" s="37">
        <v>391.7</v>
      </c>
      <c r="K38" s="37">
        <v>481.5</v>
      </c>
      <c r="L38" s="37">
        <v>574</v>
      </c>
      <c r="M38" s="37">
        <v>744.3</v>
      </c>
      <c r="N38" s="37">
        <v>946.6</v>
      </c>
      <c r="O38" s="37">
        <v>1418</v>
      </c>
      <c r="P38" s="37">
        <v>2026</v>
      </c>
      <c r="Q38" s="37">
        <v>2765</v>
      </c>
    </row>
    <row r="39" spans="2:17" x14ac:dyDescent="0.2">
      <c r="B39" s="36">
        <v>150</v>
      </c>
      <c r="C39" s="37" t="s">
        <v>20</v>
      </c>
      <c r="D39" s="37" t="s">
        <v>20</v>
      </c>
      <c r="E39" s="37">
        <v>99.11</v>
      </c>
      <c r="F39" s="37">
        <v>144.80000000000001</v>
      </c>
      <c r="G39" s="37">
        <v>197.6</v>
      </c>
      <c r="H39" s="37">
        <v>262.10000000000002</v>
      </c>
      <c r="I39" s="37">
        <v>332.1</v>
      </c>
      <c r="J39" s="37">
        <v>416.4</v>
      </c>
      <c r="K39" s="37">
        <v>511.3</v>
      </c>
      <c r="L39" s="37">
        <v>609.5</v>
      </c>
      <c r="M39" s="37">
        <v>789.3</v>
      </c>
      <c r="N39" s="37">
        <v>1002</v>
      </c>
      <c r="O39" s="37">
        <v>1498</v>
      </c>
      <c r="P39" s="37">
        <v>2135</v>
      </c>
      <c r="Q39" s="37">
        <v>2907</v>
      </c>
    </row>
    <row r="40" spans="2:17" x14ac:dyDescent="0.2">
      <c r="B40" s="36">
        <v>160</v>
      </c>
      <c r="C40" s="37" t="s">
        <v>20</v>
      </c>
      <c r="D40" s="37" t="s">
        <v>20</v>
      </c>
      <c r="E40" s="37">
        <v>105.3</v>
      </c>
      <c r="F40" s="37">
        <v>153.6</v>
      </c>
      <c r="G40" s="37">
        <v>207.7</v>
      </c>
      <c r="H40" s="37">
        <v>277.89999999999998</v>
      </c>
      <c r="I40" s="37">
        <v>352.1</v>
      </c>
      <c r="J40" s="37">
        <v>441.1</v>
      </c>
      <c r="K40" s="37">
        <v>541.20000000000005</v>
      </c>
      <c r="L40" s="37">
        <v>645</v>
      </c>
      <c r="M40" s="37">
        <v>834.3</v>
      </c>
      <c r="N40" s="37">
        <v>1058</v>
      </c>
      <c r="O40" s="37">
        <v>1578</v>
      </c>
      <c r="P40" s="37">
        <v>2244</v>
      </c>
      <c r="Q40" s="37">
        <v>3049</v>
      </c>
    </row>
    <row r="41" spans="2:17" x14ac:dyDescent="0.2">
      <c r="B41" s="36">
        <v>170</v>
      </c>
      <c r="C41" s="37" t="s">
        <v>20</v>
      </c>
      <c r="D41" s="37" t="s">
        <v>20</v>
      </c>
      <c r="E41" s="37">
        <v>111.4</v>
      </c>
      <c r="F41" s="37">
        <v>162.5</v>
      </c>
      <c r="G41" s="37">
        <v>221.8</v>
      </c>
      <c r="H41" s="37">
        <v>293.7</v>
      </c>
      <c r="I41" s="37">
        <v>372.1</v>
      </c>
      <c r="J41" s="37">
        <v>465.7</v>
      </c>
      <c r="K41" s="37">
        <v>571</v>
      </c>
      <c r="L41" s="37">
        <v>680.6</v>
      </c>
      <c r="M41" s="37">
        <v>879.3</v>
      </c>
      <c r="N41" s="37">
        <v>1113</v>
      </c>
      <c r="O41" s="37">
        <v>1658</v>
      </c>
      <c r="P41" s="37">
        <v>2353</v>
      </c>
      <c r="Q41" s="37">
        <v>3191</v>
      </c>
    </row>
    <row r="42" spans="2:17" x14ac:dyDescent="0.2">
      <c r="B42" s="36">
        <v>180</v>
      </c>
      <c r="C42" s="37" t="s">
        <v>20</v>
      </c>
      <c r="D42" s="37" t="s">
        <v>20</v>
      </c>
      <c r="E42" s="37">
        <v>117.6</v>
      </c>
      <c r="F42" s="37">
        <v>171.4</v>
      </c>
      <c r="G42" s="37">
        <v>233.9</v>
      </c>
      <c r="H42" s="37">
        <v>309.5</v>
      </c>
      <c r="I42" s="37">
        <v>392.1</v>
      </c>
      <c r="J42" s="37">
        <v>490.4</v>
      </c>
      <c r="K42" s="37">
        <v>600.9</v>
      </c>
      <c r="L42" s="37">
        <v>716.1</v>
      </c>
      <c r="M42" s="37">
        <v>924.3</v>
      </c>
      <c r="N42" s="37">
        <v>1169</v>
      </c>
      <c r="O42" s="37">
        <v>1738</v>
      </c>
      <c r="P42" s="37">
        <v>2461</v>
      </c>
      <c r="Q42" s="37">
        <v>3333</v>
      </c>
    </row>
    <row r="43" spans="2:17" x14ac:dyDescent="0.2">
      <c r="B43" s="36">
        <v>190</v>
      </c>
      <c r="C43" s="37" t="s">
        <v>20</v>
      </c>
      <c r="D43" s="37" t="s">
        <v>20</v>
      </c>
      <c r="E43" s="37">
        <v>123.8</v>
      </c>
      <c r="F43" s="37">
        <v>180.3</v>
      </c>
      <c r="G43" s="37">
        <v>246</v>
      </c>
      <c r="H43" s="37">
        <v>325.3</v>
      </c>
      <c r="I43" s="37">
        <v>412.1</v>
      </c>
      <c r="J43" s="37">
        <v>515.1</v>
      </c>
      <c r="K43" s="37">
        <v>630.79999999999995</v>
      </c>
      <c r="L43" s="37">
        <v>751.6</v>
      </c>
      <c r="M43" s="37">
        <v>969.2</v>
      </c>
      <c r="N43" s="37">
        <v>1224</v>
      </c>
      <c r="O43" s="37">
        <v>1818</v>
      </c>
      <c r="P43" s="37">
        <v>2570</v>
      </c>
      <c r="Q43" s="37">
        <v>3475</v>
      </c>
    </row>
    <row r="44" spans="2:17" x14ac:dyDescent="0.2">
      <c r="B44" s="36">
        <v>200</v>
      </c>
      <c r="C44" s="37" t="s">
        <v>20</v>
      </c>
      <c r="D44" s="37" t="s">
        <v>20</v>
      </c>
      <c r="E44" s="37">
        <v>130</v>
      </c>
      <c r="F44" s="37">
        <v>189.2</v>
      </c>
      <c r="G44" s="37">
        <v>258</v>
      </c>
      <c r="H44" s="37">
        <v>341.1</v>
      </c>
      <c r="I44" s="37">
        <v>432.1</v>
      </c>
      <c r="J44" s="37">
        <v>539.79999999999995</v>
      </c>
      <c r="K44" s="37">
        <v>660.7</v>
      </c>
      <c r="L44" s="37">
        <v>787.2</v>
      </c>
      <c r="M44" s="37">
        <v>1014</v>
      </c>
      <c r="N44" s="37">
        <v>1280</v>
      </c>
      <c r="O44" s="37">
        <v>1898</v>
      </c>
      <c r="P44" s="37">
        <v>2679</v>
      </c>
      <c r="Q44" s="37">
        <v>3618</v>
      </c>
    </row>
    <row r="45" spans="2:17" x14ac:dyDescent="0.2">
      <c r="B45" s="36">
        <v>220</v>
      </c>
      <c r="C45" s="37" t="s">
        <v>20</v>
      </c>
      <c r="D45" s="37" t="s">
        <v>20</v>
      </c>
      <c r="E45" s="37" t="s">
        <v>20</v>
      </c>
      <c r="F45" s="37">
        <v>207</v>
      </c>
      <c r="G45" s="37">
        <v>282.2</v>
      </c>
      <c r="H45" s="37">
        <v>372.7</v>
      </c>
      <c r="I45" s="37">
        <v>472</v>
      </c>
      <c r="J45" s="37">
        <v>589.1</v>
      </c>
      <c r="K45" s="37">
        <v>720.4</v>
      </c>
      <c r="L45" s="37">
        <v>858.2</v>
      </c>
      <c r="M45" s="37">
        <v>1104</v>
      </c>
      <c r="N45" s="37">
        <v>1391</v>
      </c>
      <c r="O45" s="37">
        <v>2058</v>
      </c>
      <c r="P45" s="37">
        <v>2897</v>
      </c>
      <c r="Q45" s="37">
        <v>3902</v>
      </c>
    </row>
    <row r="46" spans="2:17" x14ac:dyDescent="0.2">
      <c r="B46" s="36">
        <v>240</v>
      </c>
      <c r="C46" s="37" t="s">
        <v>20</v>
      </c>
      <c r="D46" s="37" t="s">
        <v>20</v>
      </c>
      <c r="E46" s="37" t="s">
        <v>20</v>
      </c>
      <c r="F46" s="37">
        <v>224</v>
      </c>
      <c r="G46" s="37">
        <v>306.39999999999998</v>
      </c>
      <c r="H46" s="37">
        <v>404.3</v>
      </c>
      <c r="I46" s="37">
        <v>512</v>
      </c>
      <c r="J46" s="37">
        <v>638.5</v>
      </c>
      <c r="K46" s="37">
        <v>780.1</v>
      </c>
      <c r="L46" s="37">
        <v>929.4</v>
      </c>
      <c r="M46" s="37">
        <v>1194</v>
      </c>
      <c r="N46" s="37">
        <v>1502</v>
      </c>
      <c r="O46" s="37">
        <v>2218</v>
      </c>
      <c r="P46" s="37">
        <v>3115</v>
      </c>
      <c r="Q46" s="37">
        <v>4186</v>
      </c>
    </row>
    <row r="47" spans="2:17" x14ac:dyDescent="0.2">
      <c r="B47" s="36">
        <v>260</v>
      </c>
      <c r="C47" s="37" t="s">
        <v>20</v>
      </c>
      <c r="D47" s="37" t="s">
        <v>20</v>
      </c>
      <c r="E47" s="37" t="s">
        <v>20</v>
      </c>
      <c r="F47" s="37">
        <v>245.5</v>
      </c>
      <c r="G47" s="37">
        <v>330.6</v>
      </c>
      <c r="H47" s="37">
        <v>435.9</v>
      </c>
      <c r="I47" s="37">
        <v>552</v>
      </c>
      <c r="J47" s="37">
        <v>687.6</v>
      </c>
      <c r="K47" s="37">
        <v>839.9</v>
      </c>
      <c r="L47" s="37">
        <v>1000</v>
      </c>
      <c r="M47" s="37">
        <v>1284</v>
      </c>
      <c r="N47" s="37">
        <v>1613</v>
      </c>
      <c r="O47" s="37">
        <v>2378</v>
      </c>
      <c r="P47" s="37">
        <v>3332</v>
      </c>
      <c r="Q47" s="37">
        <v>4471</v>
      </c>
    </row>
    <row r="48" spans="2:17" x14ac:dyDescent="0.2">
      <c r="B48" s="36">
        <v>280</v>
      </c>
      <c r="C48" s="37" t="s">
        <v>20</v>
      </c>
      <c r="D48" s="37" t="s">
        <v>20</v>
      </c>
      <c r="E48" s="37" t="s">
        <v>20</v>
      </c>
      <c r="F48" s="37" t="s">
        <v>20</v>
      </c>
      <c r="G48" s="37">
        <v>354.8</v>
      </c>
      <c r="H48" s="37">
        <v>467.5</v>
      </c>
      <c r="I48" s="37">
        <v>592</v>
      </c>
      <c r="J48" s="37">
        <v>737.2</v>
      </c>
      <c r="K48" s="37">
        <v>899.5</v>
      </c>
      <c r="L48" s="37">
        <v>1072</v>
      </c>
      <c r="M48" s="37">
        <v>1374</v>
      </c>
      <c r="N48" s="37">
        <v>1724</v>
      </c>
      <c r="O48" s="37">
        <v>2538</v>
      </c>
      <c r="P48" s="37">
        <v>3550</v>
      </c>
      <c r="Q48" s="37">
        <v>4755</v>
      </c>
    </row>
    <row r="49" spans="1:17" x14ac:dyDescent="0.2">
      <c r="B49" s="38">
        <v>300</v>
      </c>
      <c r="C49" s="37" t="s">
        <v>20</v>
      </c>
      <c r="D49" s="39" t="s">
        <v>20</v>
      </c>
      <c r="E49" s="39" t="s">
        <v>20</v>
      </c>
      <c r="F49" s="39" t="s">
        <v>20</v>
      </c>
      <c r="G49" s="39">
        <v>378</v>
      </c>
      <c r="H49" s="39">
        <v>499</v>
      </c>
      <c r="I49" s="39">
        <v>632</v>
      </c>
      <c r="J49" s="39">
        <v>786.6</v>
      </c>
      <c r="K49" s="39">
        <v>959.3</v>
      </c>
      <c r="L49" s="39">
        <v>1143</v>
      </c>
      <c r="M49" s="39">
        <v>1464</v>
      </c>
      <c r="N49" s="39">
        <v>1835</v>
      </c>
      <c r="O49" s="39">
        <v>2698</v>
      </c>
      <c r="P49" s="39">
        <v>3768</v>
      </c>
      <c r="Q49" s="39">
        <v>5039</v>
      </c>
    </row>
    <row r="57" spans="1:17" x14ac:dyDescent="0.2">
      <c r="D57" s="1"/>
      <c r="E57" s="1" t="s">
        <v>21</v>
      </c>
      <c r="F57" s="1" t="s">
        <v>22</v>
      </c>
      <c r="G57" s="1" t="s">
        <v>23</v>
      </c>
      <c r="K57" t="s">
        <v>24</v>
      </c>
      <c r="N57" t="s">
        <v>25</v>
      </c>
      <c r="O57" t="s">
        <v>26</v>
      </c>
    </row>
    <row r="58" spans="1:17" x14ac:dyDescent="0.2">
      <c r="A58" t="s">
        <v>22</v>
      </c>
      <c r="B58" t="s">
        <v>27</v>
      </c>
      <c r="D58" s="5"/>
      <c r="E58" s="6" t="str">
        <f>E105</f>
        <v>М42</v>
      </c>
      <c r="F58" s="6">
        <f>F105</f>
        <v>160</v>
      </c>
      <c r="G58" s="7" t="e">
        <f ca="1">INDIRECT(K58,TRUE)/1000</f>
        <v>#VALUE!</v>
      </c>
      <c r="H58" s="8"/>
      <c r="K58" s="9" t="e">
        <f ca="1">ADDRESS(O58,N58)</f>
        <v>#VALUE!</v>
      </c>
      <c r="N58" s="9" t="e">
        <f ca="1">CELL("столбец",IF(C4=E105,C4,IF(D4=E105,D4,IF(E4=E105,E4,IF(F4=E105,F4,IF(G4=E105,G4,IF(H4=E105,H4,IF(I4=E105,I4,ЕСЛИ))))))))</f>
        <v>#NAME?</v>
      </c>
      <c r="O58" s="9" t="e">
        <f ca="1">CELL("строка",IF(B5=F105,B5,IF(B6=F105,B6,IF(B7=F105,B7,IF(B8=F105,B8,IF(B9=F105,B9,IF(B10=F105,B10,IF(B11=F105,B11,))))))))</f>
        <v>#VALUE!</v>
      </c>
    </row>
    <row r="59" spans="1:17" x14ac:dyDescent="0.2">
      <c r="D59" s="191" t="s">
        <v>28</v>
      </c>
      <c r="E59" s="191"/>
      <c r="F59" s="191"/>
      <c r="G59" s="192" t="s">
        <v>29</v>
      </c>
      <c r="H59" s="192"/>
      <c r="K59" s="8"/>
      <c r="N59" s="8"/>
    </row>
    <row r="60" spans="1:17" x14ac:dyDescent="0.2">
      <c r="G60" s="10"/>
      <c r="N60" s="8"/>
    </row>
    <row r="62" spans="1:17" x14ac:dyDescent="0.2">
      <c r="D62" s="1"/>
      <c r="E62" s="1" t="s">
        <v>21</v>
      </c>
      <c r="F62" s="1" t="s">
        <v>22</v>
      </c>
      <c r="G62" s="1" t="s">
        <v>23</v>
      </c>
      <c r="K62" t="s">
        <v>24</v>
      </c>
      <c r="N62" t="s">
        <v>25</v>
      </c>
      <c r="O62" t="s">
        <v>26</v>
      </c>
    </row>
    <row r="63" spans="1:17" x14ac:dyDescent="0.2">
      <c r="B63" t="s">
        <v>30</v>
      </c>
      <c r="D63" s="5"/>
      <c r="E63" s="6" t="str">
        <f>E105</f>
        <v>М42</v>
      </c>
      <c r="F63" s="6">
        <f>F105</f>
        <v>160</v>
      </c>
      <c r="G63" s="7" t="e">
        <f ca="1">INDIRECT(K63,TRUE)/1000</f>
        <v>#VALUE!</v>
      </c>
      <c r="H63" s="8"/>
      <c r="K63" s="9" t="e">
        <f ca="1">ADDRESS(O63,IF(TRUE=ISNUMBER(N63),N63,IF(TRUE=ISNUMBER(N64),N64,IF(TRUE=ISNUMBER(N65),N65))))</f>
        <v>#VALUE!</v>
      </c>
      <c r="N63" s="9" t="e">
        <f ca="1">CELL("столбец",IF(C4=E105,C4,IF(D4=E105,D4,IF(E4=E105,E4,IF(F4=E105,F4,IF(G4=E105,G4,IF(H4=E105,H4,IF(I4=E105,I4,ЕСЛИ))))))))</f>
        <v>#NAME?</v>
      </c>
      <c r="O63" s="9" t="e">
        <f ca="1">CELL("строка",IF(B12=F105,B12,IF(B13=F105,B13,IF(B14=F105,B14,IF(B15=F105,B15,IF(B16=F105,B16,IF(B17=F105,B17,IF(B18=F105,B18,))))))))</f>
        <v>#VALUE!</v>
      </c>
    </row>
    <row r="64" spans="1:17" x14ac:dyDescent="0.2">
      <c r="D64" s="191" t="s">
        <v>28</v>
      </c>
      <c r="E64" s="191"/>
      <c r="F64" s="191"/>
      <c r="G64" s="192" t="s">
        <v>29</v>
      </c>
      <c r="H64" s="192"/>
      <c r="N64" s="9">
        <f ca="1">CELL("столбец",IF(J4=E105,J4,IF(K4=E105,K4,IF(L4=E105,L4,IF(M4=E105,M4,IF(N4=E105,N4,IF(O4=E105,O4,IF(P4=E105,P4,"ЛОЖЬ"))))))))</f>
        <v>16</v>
      </c>
    </row>
    <row r="65" spans="2:15" x14ac:dyDescent="0.2">
      <c r="N65" s="9" t="e">
        <f ca="1">CELL("столбец",IF(Q4=E105,Q4,))</f>
        <v>#VALUE!</v>
      </c>
    </row>
    <row r="67" spans="2:15" x14ac:dyDescent="0.2">
      <c r="D67" s="1"/>
      <c r="E67" s="1" t="s">
        <v>21</v>
      </c>
      <c r="F67" s="1" t="s">
        <v>22</v>
      </c>
      <c r="G67" s="1" t="s">
        <v>23</v>
      </c>
      <c r="K67" t="s">
        <v>24</v>
      </c>
      <c r="N67" t="s">
        <v>25</v>
      </c>
      <c r="O67" t="s">
        <v>26</v>
      </c>
    </row>
    <row r="68" spans="2:15" x14ac:dyDescent="0.2">
      <c r="B68" t="s">
        <v>31</v>
      </c>
      <c r="D68" s="5"/>
      <c r="E68" s="6" t="str">
        <f>E105</f>
        <v>М42</v>
      </c>
      <c r="F68" s="6">
        <f>F105</f>
        <v>160</v>
      </c>
      <c r="G68" s="7" t="e">
        <f ca="1">INDIRECT(K68,TRUE)/1000</f>
        <v>#VALUE!</v>
      </c>
      <c r="H68" s="8"/>
      <c r="K68" s="9" t="e">
        <f ca="1">ADDRESS(O68,IF(TRUE=ISNUMBER(N68),N68,IF(TRUE=ISNUMBER(N69),N69,IF(TRUE=ISNUMBER(N70),N70))))</f>
        <v>#VALUE!</v>
      </c>
      <c r="N68" s="9" t="e">
        <f ca="1">CELL("столбец",IF(C4=E105,C4,IF(D4=E105,D4,IF(E4=E105,E4,IF(F4=E105,F4,IF(G4=E105,G4,IF(H4=E105,H4,IF(I4=E105,I4,ЕСЛИ))))))))</f>
        <v>#NAME?</v>
      </c>
      <c r="O68" s="9" t="e">
        <f ca="1">CELL("строка",IF(B19=F105,B19,IF(B20=F105,B20,IF(B21=F105,B21,IF(B22=F105,B22,IF(B23=F105,B23,IF(B24=F105,B24,IF(B25=F105,B25,))))))))</f>
        <v>#VALUE!</v>
      </c>
    </row>
    <row r="69" spans="2:15" x14ac:dyDescent="0.2">
      <c r="D69" s="191" t="s">
        <v>28</v>
      </c>
      <c r="E69" s="191"/>
      <c r="F69" s="191"/>
      <c r="G69" s="192" t="s">
        <v>29</v>
      </c>
      <c r="H69" s="192"/>
      <c r="N69" s="9">
        <f ca="1">CELL("столбец",IF(J4=E105,J4,IF(K4=E105,K4,IF(L4=E105,L4,IF(M4=E105,M4,IF(N4=E105,N4,IF(O4=E105,O4,IF(P4=E105,P4,"ЛОЖЬ"))))))))</f>
        <v>16</v>
      </c>
    </row>
    <row r="70" spans="2:15" x14ac:dyDescent="0.2">
      <c r="N70" s="9" t="e">
        <f ca="1">CELL("столбец",IF(Q4=E105,Q4,))</f>
        <v>#VALUE!</v>
      </c>
    </row>
    <row r="72" spans="2:15" x14ac:dyDescent="0.2">
      <c r="D72" s="1"/>
      <c r="E72" s="1" t="s">
        <v>21</v>
      </c>
      <c r="F72" s="1" t="s">
        <v>22</v>
      </c>
      <c r="G72" s="1" t="s">
        <v>23</v>
      </c>
      <c r="K72" t="s">
        <v>24</v>
      </c>
      <c r="N72" t="s">
        <v>25</v>
      </c>
      <c r="O72" t="s">
        <v>26</v>
      </c>
    </row>
    <row r="73" spans="2:15" x14ac:dyDescent="0.2">
      <c r="B73" t="s">
        <v>32</v>
      </c>
      <c r="D73" s="5"/>
      <c r="E73" s="6" t="str">
        <f>E105</f>
        <v>М42</v>
      </c>
      <c r="F73" s="6">
        <f>F105</f>
        <v>160</v>
      </c>
      <c r="G73" s="7" t="e">
        <f ca="1">INDIRECT(K73,TRUE)/1000</f>
        <v>#VALUE!</v>
      </c>
      <c r="H73" s="8"/>
      <c r="K73" s="9" t="e">
        <f ca="1">ADDRESS(O73,IF(TRUE=ISNUMBER(N73),N73,IF(TRUE=ISNUMBER(N74),N74,IF(TRUE=ISNUMBER(N75),N75))))</f>
        <v>#VALUE!</v>
      </c>
      <c r="N73" s="9" t="e">
        <f ca="1">CELL("столбец",IF(C4=E105,C4,IF(D4=E105,D4,IF(E4=E105,E4,IF(F4=E105,F4,IF(G4=E105,G4,IF(H4=E105,H4,IF(I4=E105,I4,ЕСЛИ))))))))</f>
        <v>#NAME?</v>
      </c>
      <c r="O73" s="9" t="e">
        <f ca="1">CELL("строка",IF(B26=F105,B26,IF(B27=F105,B27,IF(B28=F105,B28,IF(B29=F105,B29,IF(B30=F105,B30,IF(B31=F105,B31,IF(B32=F105,B32,))))))))</f>
        <v>#VALUE!</v>
      </c>
    </row>
    <row r="74" spans="2:15" x14ac:dyDescent="0.2">
      <c r="D74" s="191" t="s">
        <v>28</v>
      </c>
      <c r="E74" s="191"/>
      <c r="F74" s="191"/>
      <c r="G74" s="192" t="s">
        <v>29</v>
      </c>
      <c r="H74" s="192"/>
      <c r="N74" s="9">
        <f ca="1">CELL("столбец",IF(J4=E105,J4,IF(K4=E105,K4,IF(L4=E105,L4,IF(M4=E105,M4,IF(N4=E105,N4,IF(O4=E105,O4,IF(P4=E105,P4,"ЛОЖЬ"))))))))</f>
        <v>16</v>
      </c>
    </row>
    <row r="75" spans="2:15" x14ac:dyDescent="0.2">
      <c r="N75" s="9" t="e">
        <f ca="1">CELL("столбец",IF(Q4=E105,Q4,))</f>
        <v>#VALUE!</v>
      </c>
    </row>
    <row r="77" spans="2:15" x14ac:dyDescent="0.2">
      <c r="D77" s="1"/>
      <c r="E77" s="1" t="s">
        <v>21</v>
      </c>
      <c r="F77" s="1" t="s">
        <v>22</v>
      </c>
      <c r="G77" s="1" t="s">
        <v>23</v>
      </c>
      <c r="K77" t="s">
        <v>24</v>
      </c>
      <c r="N77" t="s">
        <v>25</v>
      </c>
      <c r="O77" t="s">
        <v>26</v>
      </c>
    </row>
    <row r="78" spans="2:15" x14ac:dyDescent="0.2">
      <c r="B78" t="s">
        <v>33</v>
      </c>
      <c r="D78" s="5"/>
      <c r="E78" s="6" t="str">
        <f>E105</f>
        <v>М42</v>
      </c>
      <c r="F78" s="6">
        <f>F105</f>
        <v>160</v>
      </c>
      <c r="G78" s="7" t="e">
        <f ca="1">INDIRECT(K78,TRUE)/1000</f>
        <v>#VALUE!</v>
      </c>
      <c r="H78" s="8"/>
      <c r="K78" s="9" t="e">
        <f ca="1">ADDRESS(O78,IF(TRUE=ISNUMBER(N78),N78,IF(TRUE=ISNUMBER(N79),N79,IF(TRUE=ISNUMBER(N80),N80))))</f>
        <v>#VALUE!</v>
      </c>
      <c r="N78" s="9" t="e">
        <f ca="1">CELL("столбец",IF(C4=E105,C4,IF(D4=E105,D4,IF(E4=E105,E4,IF(F4=E105,F4,IF(G4=E105,G4,IF(H4=E105,H4,IF(I4=E105,I4,ЕСЛИ))))))))</f>
        <v>#NAME?</v>
      </c>
      <c r="O78" s="9" t="e">
        <f ca="1">CELL("строка",IF(B33=F105,B33,IF(B34=F105,B34,IF(B35=F105,B35,IF(B36=F105,B36,IF(B37=F105,B37,IF(B38=F105,B38,IF(B39=F105,B39,))))))))</f>
        <v>#VALUE!</v>
      </c>
    </row>
    <row r="79" spans="2:15" x14ac:dyDescent="0.2">
      <c r="D79" s="191" t="s">
        <v>28</v>
      </c>
      <c r="E79" s="191"/>
      <c r="F79" s="191"/>
      <c r="G79" s="192" t="s">
        <v>29</v>
      </c>
      <c r="H79" s="192"/>
      <c r="N79" s="9">
        <f ca="1">CELL("столбец",IF(J4=E105,J4,IF(K4=E105,K4,IF(L4=E105,L4,IF(M4=E105,M4,IF(N4=E105,N4,IF(O4=E105,O4,IF(P4=E105,P4,"ЛОЖЬ"))))))))</f>
        <v>16</v>
      </c>
    </row>
    <row r="80" spans="2:15" x14ac:dyDescent="0.2">
      <c r="N80" s="9" t="e">
        <f ca="1">CELL("столбец",IF(Q4=E105,Q4,))</f>
        <v>#VALUE!</v>
      </c>
    </row>
    <row r="82" spans="2:15" x14ac:dyDescent="0.2">
      <c r="D82" s="1"/>
      <c r="E82" s="1" t="s">
        <v>21</v>
      </c>
      <c r="F82" s="1" t="s">
        <v>22</v>
      </c>
      <c r="G82" s="1" t="s">
        <v>23</v>
      </c>
      <c r="K82" t="s">
        <v>24</v>
      </c>
      <c r="N82" t="s">
        <v>25</v>
      </c>
      <c r="O82" t="s">
        <v>26</v>
      </c>
    </row>
    <row r="83" spans="2:15" x14ac:dyDescent="0.2">
      <c r="B83" t="s">
        <v>34</v>
      </c>
      <c r="D83" s="5"/>
      <c r="E83" s="6" t="str">
        <f>E105</f>
        <v>М42</v>
      </c>
      <c r="F83" s="6">
        <f>F105</f>
        <v>160</v>
      </c>
      <c r="G83" s="7">
        <f ca="1">INDIRECT(K83,TRUE)/1000</f>
        <v>2.2440000000000002</v>
      </c>
      <c r="H83" s="8"/>
      <c r="K83" s="9" t="str">
        <f ca="1">ADDRESS(O83,IF(TRUE=ISNUMBER(N83),N83,IF(TRUE=ISNUMBER(N84),N84,IF(TRUE=ISNUMBER(N85),N85))))</f>
        <v>$P$40</v>
      </c>
      <c r="N83" s="9" t="e">
        <f ca="1">CELL("столбец",IF(C4=E105,C4,IF(D4=E105,D4,IF(E4=E105,E4,IF(F4=E105,F4,IF(G4=E105,G4,IF(H4=E105,H4,IF(I4=E105,I4,ЕСЛИ))))))))</f>
        <v>#NAME?</v>
      </c>
      <c r="O83" s="9">
        <f ca="1">CELL("строка",IF(B40=F105,B40,IF(B41=F105,B41,IF(B42=F105,B42,IF(B43=F105,B43,IF(B44=F105,B44,IF(B45=F105,B45,IF(B46=F105,B46,))))))))</f>
        <v>40</v>
      </c>
    </row>
    <row r="84" spans="2:15" x14ac:dyDescent="0.2">
      <c r="D84" s="191" t="s">
        <v>28</v>
      </c>
      <c r="E84" s="191"/>
      <c r="F84" s="191"/>
      <c r="G84" s="192" t="s">
        <v>29</v>
      </c>
      <c r="H84" s="192"/>
      <c r="N84" s="9">
        <f ca="1">CELL("столбец",IF(J4=E105,J4,IF(K4=E105,K4,IF(L4=E105,L4,IF(M4=E105,M4,IF(N4=E105,N4,IF(O4=E105,O4,IF(P4=E105,P4,"ЛОЖЬ"))))))))</f>
        <v>16</v>
      </c>
    </row>
    <row r="85" spans="2:15" x14ac:dyDescent="0.2">
      <c r="N85" s="9" t="e">
        <f ca="1">CELL("столбец",IF(Q4=E105,Q4,))</f>
        <v>#VALUE!</v>
      </c>
    </row>
    <row r="87" spans="2:15" x14ac:dyDescent="0.2">
      <c r="D87" s="1"/>
      <c r="E87" s="1" t="s">
        <v>21</v>
      </c>
      <c r="F87" s="1" t="s">
        <v>22</v>
      </c>
      <c r="G87" s="1" t="s">
        <v>23</v>
      </c>
      <c r="K87" t="s">
        <v>24</v>
      </c>
      <c r="N87" t="s">
        <v>25</v>
      </c>
      <c r="O87" t="s">
        <v>26</v>
      </c>
    </row>
    <row r="88" spans="2:15" x14ac:dyDescent="0.2">
      <c r="B88" t="s">
        <v>35</v>
      </c>
      <c r="D88" s="5"/>
      <c r="E88" s="6" t="str">
        <f>E105</f>
        <v>М42</v>
      </c>
      <c r="F88" s="6">
        <f>F105</f>
        <v>160</v>
      </c>
      <c r="G88" s="7" t="e">
        <f ca="1">INDIRECT(K88,TRUE)/1000</f>
        <v>#VALUE!</v>
      </c>
      <c r="H88" s="8"/>
      <c r="K88" s="9" t="e">
        <f ca="1">ADDRESS(O88,IF(TRUE=ISNUMBER(N88),N88,IF(TRUE=ISNUMBER(N89),N89,IF(TRUE=ISNUMBER(N90),N90))))</f>
        <v>#VALUE!</v>
      </c>
      <c r="N88" s="9" t="e">
        <f ca="1">CELL("столбец",IF(C4=E105,C4,IF(D4=E105,D4,IF(E4=E105,E4,IF(F4=E105,F4,IF(G4=E105,G4,IF(H4=E105,H4,IF(I4=E105,I4,ЕСЛИ))))))))</f>
        <v>#NAME?</v>
      </c>
      <c r="O88" s="9" t="e">
        <f ca="1">CELL("строка",IF(B47=F105,B47,IF(B48=F105,B48,IF(B49=F105,B49,))))</f>
        <v>#VALUE!</v>
      </c>
    </row>
    <row r="89" spans="2:15" x14ac:dyDescent="0.2">
      <c r="D89" s="191" t="s">
        <v>28</v>
      </c>
      <c r="E89" s="191"/>
      <c r="F89" s="191"/>
      <c r="G89" s="192" t="s">
        <v>29</v>
      </c>
      <c r="H89" s="192"/>
      <c r="N89" s="9">
        <f ca="1">CELL("столбец",IF(J4=E105,J4,IF(K4=E105,K4,IF(L4=E105,L4,IF(M4=E105,M4,IF(N4=E105,N4,IF(O4=E105,O4,IF(P4=E105,P4,"ЛОЖЬ"))))))))</f>
        <v>16</v>
      </c>
    </row>
    <row r="90" spans="2:15" x14ac:dyDescent="0.2">
      <c r="N90" s="9" t="e">
        <f ca="1">CELL("столбец",IF(Q4=E105,Q4,))</f>
        <v>#VALUE!</v>
      </c>
    </row>
    <row r="102" spans="4:9" ht="13.5" thickBot="1" x14ac:dyDescent="0.25"/>
    <row r="103" spans="4:9" x14ac:dyDescent="0.2">
      <c r="D103" s="11"/>
      <c r="E103" s="12"/>
      <c r="F103" s="12"/>
      <c r="G103" s="12"/>
      <c r="H103" s="12"/>
      <c r="I103" s="13"/>
    </row>
    <row r="104" spans="4:9" x14ac:dyDescent="0.2">
      <c r="D104" s="14" t="s">
        <v>36</v>
      </c>
      <c r="E104" s="15" t="s">
        <v>21</v>
      </c>
      <c r="F104" s="15" t="s">
        <v>22</v>
      </c>
      <c r="G104" s="15" t="s">
        <v>23</v>
      </c>
      <c r="H104" s="16" t="s">
        <v>37</v>
      </c>
      <c r="I104" s="17"/>
    </row>
    <row r="105" spans="4:9" x14ac:dyDescent="0.2">
      <c r="D105" s="18">
        <f>Лист1!$B$15</f>
        <v>75</v>
      </c>
      <c r="E105" s="19" t="str">
        <f>Лист1!$C$15</f>
        <v>М42</v>
      </c>
      <c r="F105" s="19">
        <f>Лист1!$D$15</f>
        <v>160</v>
      </c>
      <c r="G105" s="20">
        <f ca="1">IF(TRUE=ISNUMBER(G58),G58,IF(TRUE=ISNUMBER(G63),G63,IF(TRUE=ISNUMBER(G68),G68,IF(TRUE=ISNUMBER(G73),G73,IF(TRUE=ISNUMBER(G78),G78,IF(TRUE=ISNUMBER(G83),G83,IF(TRUE=ISNUMBER(G88),G88,)))))))</f>
        <v>2.2440000000000002</v>
      </c>
      <c r="H105" s="21">
        <f ca="1">D105*G105</f>
        <v>168.3</v>
      </c>
      <c r="I105" s="17"/>
    </row>
    <row r="106" spans="4:9" x14ac:dyDescent="0.2">
      <c r="D106" s="14" t="s">
        <v>28</v>
      </c>
      <c r="E106" s="15"/>
      <c r="F106" s="15"/>
      <c r="G106" s="34" t="s">
        <v>29</v>
      </c>
      <c r="H106" s="34"/>
      <c r="I106" s="17"/>
    </row>
    <row r="107" spans="4:9" x14ac:dyDescent="0.2">
      <c r="D107" s="22"/>
      <c r="E107" s="16"/>
      <c r="F107" s="16"/>
      <c r="G107" s="16"/>
      <c r="H107" s="16"/>
      <c r="I107" s="17"/>
    </row>
    <row r="108" spans="4:9" x14ac:dyDescent="0.2">
      <c r="D108" s="14" t="s">
        <v>38</v>
      </c>
      <c r="E108" s="15" t="s">
        <v>21</v>
      </c>
      <c r="F108" s="15" t="s">
        <v>22</v>
      </c>
      <c r="G108" s="15" t="s">
        <v>39</v>
      </c>
      <c r="H108" s="16"/>
      <c r="I108" s="17"/>
    </row>
    <row r="109" spans="4:9" x14ac:dyDescent="0.2">
      <c r="D109" s="23">
        <f>Лист1!$B$19</f>
        <v>1</v>
      </c>
      <c r="E109" s="24" t="str">
        <f>E105</f>
        <v>М42</v>
      </c>
      <c r="F109" s="24">
        <f>F105</f>
        <v>160</v>
      </c>
      <c r="G109" s="25">
        <f ca="1">D109/IF(TRUE=ISNUMBER(G58),G58,IF(TRUE=ISNUMBER(G63),G63,IF(TRUE=ISNUMBER(G68),G68,IF(TRUE=ISNUMBER(G73),G73,IF(TRUE=ISNUMBER(G78),G78,IF(TRUE=ISNUMBER(G83),G83,IF(TRUE=ISNUMBER(G88),G88,)))))))</f>
        <v>0.44563279857397498</v>
      </c>
      <c r="H109" s="26"/>
      <c r="I109" s="17"/>
    </row>
    <row r="110" spans="4:9" ht="13.5" thickBot="1" x14ac:dyDescent="0.25">
      <c r="D110" s="27" t="s">
        <v>40</v>
      </c>
      <c r="E110" s="28"/>
      <c r="F110" s="28"/>
      <c r="G110" s="32" t="s">
        <v>29</v>
      </c>
      <c r="H110" s="32"/>
      <c r="I110" s="29"/>
    </row>
  </sheetData>
  <sheetCalcPr fullCalcOnLoad="1"/>
  <sheetProtection password="E81D" sheet="1" objects="1" scenarios="1"/>
  <mergeCells count="14">
    <mergeCell ref="D89:F89"/>
    <mergeCell ref="G89:H89"/>
    <mergeCell ref="D79:F79"/>
    <mergeCell ref="G79:H79"/>
    <mergeCell ref="D84:F84"/>
    <mergeCell ref="G84:H84"/>
    <mergeCell ref="D69:F69"/>
    <mergeCell ref="G69:H69"/>
    <mergeCell ref="D74:F74"/>
    <mergeCell ref="G74:H74"/>
    <mergeCell ref="D59:F59"/>
    <mergeCell ref="G59:H59"/>
    <mergeCell ref="D64:F64"/>
    <mergeCell ref="G64:H64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topLeftCell="A10" workbookViewId="0">
      <selection activeCell="D26" sqref="D26"/>
    </sheetView>
  </sheetViews>
  <sheetFormatPr defaultRowHeight="12.75" x14ac:dyDescent="0.2"/>
  <cols>
    <col min="1" max="1" width="24.140625" customWidth="1"/>
    <col min="2" max="2" width="12.28515625" customWidth="1"/>
    <col min="4" max="4" width="31.42578125" customWidth="1"/>
    <col min="5" max="5" width="12" customWidth="1"/>
    <col min="7" max="7" width="44.140625" customWidth="1"/>
    <col min="8" max="8" width="12.7109375" customWidth="1"/>
    <col min="10" max="10" width="36.42578125" customWidth="1"/>
    <col min="13" max="13" width="24.7109375" customWidth="1"/>
    <col min="16" max="16" width="26.140625" customWidth="1"/>
    <col min="19" max="19" width="32" customWidth="1"/>
    <col min="22" max="22" width="31.140625" customWidth="1"/>
    <col min="25" max="25" width="25" customWidth="1"/>
    <col min="28" max="28" width="23" customWidth="1"/>
    <col min="31" max="31" width="22.7109375" customWidth="1"/>
    <col min="37" max="37" width="10.42578125" customWidth="1"/>
  </cols>
  <sheetData>
    <row r="1" spans="2:2" x14ac:dyDescent="0.2">
      <c r="B1" s="60"/>
    </row>
    <row r="7" spans="2:2" x14ac:dyDescent="0.2">
      <c r="B7" s="66"/>
    </row>
    <row r="13" spans="2:2" x14ac:dyDescent="0.2">
      <c r="B13" s="31"/>
    </row>
    <row r="14" spans="2:2" x14ac:dyDescent="0.2">
      <c r="B14" s="31"/>
    </row>
    <row r="15" spans="2:2" x14ac:dyDescent="0.2">
      <c r="B15" s="31"/>
    </row>
    <row r="22" spans="1:38" x14ac:dyDescent="0.2">
      <c r="L22" s="16"/>
      <c r="M22" s="16"/>
      <c r="N22" s="16"/>
      <c r="O22" s="16"/>
      <c r="P22" s="16"/>
      <c r="Q22" s="16"/>
      <c r="R22" s="16"/>
    </row>
    <row r="23" spans="1:38" x14ac:dyDescent="0.2">
      <c r="L23" s="16"/>
      <c r="M23" s="16"/>
      <c r="N23" s="16"/>
      <c r="O23" s="16"/>
      <c r="P23" s="16"/>
      <c r="Q23" s="16"/>
      <c r="R23" s="16"/>
    </row>
    <row r="24" spans="1:38" ht="38.25" x14ac:dyDescent="0.2">
      <c r="A24" s="31" t="s">
        <v>64</v>
      </c>
      <c r="B24" s="31" t="s">
        <v>65</v>
      </c>
      <c r="C24" s="62"/>
      <c r="D24" s="65" t="s">
        <v>68</v>
      </c>
      <c r="E24" s="65" t="s">
        <v>65</v>
      </c>
      <c r="F24" s="62"/>
      <c r="G24" s="65" t="s">
        <v>72</v>
      </c>
      <c r="H24" s="65" t="s">
        <v>65</v>
      </c>
      <c r="I24" s="62"/>
      <c r="J24" s="65" t="s">
        <v>74</v>
      </c>
      <c r="K24" s="65" t="s">
        <v>65</v>
      </c>
      <c r="L24" s="69"/>
      <c r="M24" s="65" t="s">
        <v>64</v>
      </c>
      <c r="N24" s="33" t="s">
        <v>65</v>
      </c>
      <c r="O24" s="63"/>
      <c r="P24" s="65" t="s">
        <v>68</v>
      </c>
      <c r="Q24" s="33" t="s">
        <v>65</v>
      </c>
      <c r="R24" s="64"/>
      <c r="S24" s="65" t="s">
        <v>64</v>
      </c>
      <c r="T24" s="33" t="s">
        <v>65</v>
      </c>
      <c r="U24" s="62"/>
      <c r="V24" s="65" t="s">
        <v>68</v>
      </c>
      <c r="W24" s="33" t="s">
        <v>65</v>
      </c>
      <c r="X24" s="62"/>
      <c r="Y24" s="65" t="s">
        <v>82</v>
      </c>
      <c r="Z24" s="33" t="s">
        <v>65</v>
      </c>
      <c r="AA24" s="62"/>
      <c r="AB24" s="65" t="s">
        <v>84</v>
      </c>
      <c r="AC24" s="33" t="s">
        <v>65</v>
      </c>
      <c r="AD24" s="62"/>
      <c r="AE24" s="65" t="s">
        <v>86</v>
      </c>
      <c r="AF24" s="33" t="s">
        <v>65</v>
      </c>
      <c r="AG24" s="62"/>
      <c r="AH24" s="62"/>
      <c r="AI24" s="62"/>
      <c r="AJ24" s="62"/>
      <c r="AK24" s="62"/>
      <c r="AL24" s="62"/>
    </row>
    <row r="25" spans="1:38" ht="25.5" x14ac:dyDescent="0.2">
      <c r="A25" s="31" t="s">
        <v>66</v>
      </c>
      <c r="B25" s="31" t="s">
        <v>67</v>
      </c>
      <c r="C25" s="62"/>
      <c r="D25" s="65" t="s">
        <v>69</v>
      </c>
      <c r="E25" s="31" t="s">
        <v>70</v>
      </c>
      <c r="F25" s="62"/>
      <c r="G25" s="65" t="s">
        <v>71</v>
      </c>
      <c r="H25" s="31" t="s">
        <v>76</v>
      </c>
      <c r="I25" s="62"/>
      <c r="J25" s="65" t="s">
        <v>69</v>
      </c>
      <c r="K25" s="31" t="s">
        <v>77</v>
      </c>
      <c r="L25" s="70"/>
      <c r="M25" s="65" t="s">
        <v>75</v>
      </c>
      <c r="N25" s="33" t="s">
        <v>78</v>
      </c>
      <c r="O25" s="63"/>
      <c r="P25" s="65" t="s">
        <v>75</v>
      </c>
      <c r="Q25" s="33" t="s">
        <v>79</v>
      </c>
      <c r="R25" s="64"/>
      <c r="S25" s="65" t="s">
        <v>73</v>
      </c>
      <c r="T25" s="33" t="s">
        <v>80</v>
      </c>
      <c r="U25" s="62"/>
      <c r="V25" s="65" t="s">
        <v>73</v>
      </c>
      <c r="W25" s="33" t="s">
        <v>81</v>
      </c>
      <c r="X25" s="62"/>
      <c r="Y25" s="65" t="s">
        <v>75</v>
      </c>
      <c r="Z25" s="31" t="s">
        <v>83</v>
      </c>
      <c r="AA25" s="62"/>
      <c r="AB25" s="65" t="s">
        <v>75</v>
      </c>
      <c r="AC25" s="33" t="s">
        <v>85</v>
      </c>
      <c r="AD25" s="62"/>
      <c r="AE25" s="65" t="s">
        <v>69</v>
      </c>
      <c r="AF25" s="33" t="s">
        <v>87</v>
      </c>
      <c r="AG25" s="62"/>
      <c r="AH25" s="71" t="s">
        <v>89</v>
      </c>
      <c r="AI25" s="62"/>
      <c r="AJ25" s="62"/>
      <c r="AK25" s="71" t="s">
        <v>88</v>
      </c>
      <c r="AL25" s="62"/>
    </row>
    <row r="26" spans="1:38" ht="13.5" thickBot="1" x14ac:dyDescent="0.25">
      <c r="A26" s="72">
        <v>1.6</v>
      </c>
      <c r="B26" s="73">
        <v>7.3999999999999996E-2</v>
      </c>
      <c r="C26" s="62"/>
      <c r="D26" s="74">
        <v>1</v>
      </c>
      <c r="E26" s="75">
        <v>3.6999999999999998E-2</v>
      </c>
      <c r="F26" s="62"/>
      <c r="G26" s="74">
        <v>8</v>
      </c>
      <c r="H26" s="75">
        <v>4.07</v>
      </c>
      <c r="I26" s="62"/>
      <c r="J26" s="74">
        <v>8</v>
      </c>
      <c r="K26" s="75">
        <v>2.1160000000000001</v>
      </c>
      <c r="L26" s="70"/>
      <c r="M26" s="74">
        <v>1</v>
      </c>
      <c r="N26" s="75">
        <v>6.2E-2</v>
      </c>
      <c r="O26" s="62"/>
      <c r="P26" s="74">
        <v>1</v>
      </c>
      <c r="Q26" s="75">
        <v>4.9000000000000002E-2</v>
      </c>
      <c r="R26" s="62"/>
      <c r="S26" s="74">
        <v>8</v>
      </c>
      <c r="T26" s="75">
        <v>4.07</v>
      </c>
      <c r="U26" s="62"/>
      <c r="V26" s="74">
        <v>8</v>
      </c>
      <c r="W26" s="75">
        <v>2.3479999999999999</v>
      </c>
      <c r="X26" s="62"/>
      <c r="Y26" s="74">
        <v>3</v>
      </c>
      <c r="Z26" s="75">
        <v>0.56200000000000006</v>
      </c>
      <c r="AA26" s="62"/>
      <c r="AB26" s="74">
        <v>8</v>
      </c>
      <c r="AC26" s="75">
        <v>9.65</v>
      </c>
      <c r="AD26" s="74"/>
      <c r="AE26" s="76">
        <v>16</v>
      </c>
      <c r="AF26" s="77">
        <v>50</v>
      </c>
      <c r="AG26" s="78"/>
      <c r="AH26" s="79">
        <f>IF(Лист9!$O$3=1,A26,IF(OR(Лист9!$O$3=2,Лист9!$O$3=5,Лист9!$O$3=6),D26,IF(OR(Лист9!$O$3=3,Лист9!$O$3=4,Лист9!$O$3=7,Лист9!$O$3=8,Лист9!$O$3=10),G26,IF(Лист9!$O$3=9,Y26,IF(Лист9!$O$3=11,AE26,)))))</f>
        <v>1.6</v>
      </c>
      <c r="AI26" s="79">
        <f>IF(Лист9!$O$3=1,B26,IF(Лист9!$O$3=2,E26,IF(OR(Лист9!$O$3=3,Лист9!$O$3=7,),H26,IF(Лист9!$O$3=4,K26,IF(Лист9!$O$3=5,N26,IF(Лист9!$O$3=6,Q26,IF(Лист9!$O$3=8,W26,IF(Лист9!$O$3=9,Z26,))))))))</f>
        <v>7.3999999999999996E-2</v>
      </c>
      <c r="AJ26" s="79">
        <f>IF(Лист9!$O$3=10,AC26,IF(Лист9!$O$3=11,AF26,))</f>
        <v>0</v>
      </c>
      <c r="AK26" s="62">
        <f>IF(AI26=0,AJ26,AI26)</f>
        <v>7.3999999999999996E-2</v>
      </c>
      <c r="AL26" s="62"/>
    </row>
    <row r="27" spans="1:38" ht="13.5" thickBot="1" x14ac:dyDescent="0.25">
      <c r="A27" s="72">
        <v>2</v>
      </c>
      <c r="B27" s="73">
        <v>0.14099999999999999</v>
      </c>
      <c r="C27" s="62"/>
      <c r="D27" s="74">
        <v>1.4</v>
      </c>
      <c r="E27" s="75">
        <v>3.7999999999999999E-2</v>
      </c>
      <c r="F27" s="62"/>
      <c r="G27" s="74">
        <v>10</v>
      </c>
      <c r="H27" s="75">
        <v>6.2560000000000002</v>
      </c>
      <c r="I27" s="62"/>
      <c r="J27" s="74">
        <v>10</v>
      </c>
      <c r="K27" s="75">
        <v>3.4159999999999999</v>
      </c>
      <c r="L27" s="70"/>
      <c r="M27" s="74">
        <v>1.4</v>
      </c>
      <c r="N27" s="75">
        <v>5.7000000000000002E-2</v>
      </c>
      <c r="O27" s="62"/>
      <c r="P27" s="74">
        <v>1.4</v>
      </c>
      <c r="Q27" s="75">
        <v>4.3999999999999997E-2</v>
      </c>
      <c r="R27" s="74"/>
      <c r="S27" s="74">
        <v>10</v>
      </c>
      <c r="T27" s="75">
        <v>6.2560000000000002</v>
      </c>
      <c r="U27" s="75"/>
      <c r="V27" s="74">
        <v>10</v>
      </c>
      <c r="W27" s="75">
        <v>3.7130000000000001</v>
      </c>
      <c r="X27" s="74"/>
      <c r="Y27" s="74">
        <v>4</v>
      </c>
      <c r="Z27" s="75">
        <v>1.1830000000000001</v>
      </c>
      <c r="AA27" s="75"/>
      <c r="AB27" s="74">
        <v>10</v>
      </c>
      <c r="AC27" s="75">
        <v>12.98</v>
      </c>
      <c r="AD27" s="74"/>
      <c r="AE27" s="76">
        <v>18</v>
      </c>
      <c r="AF27" s="77">
        <v>66</v>
      </c>
      <c r="AG27" s="78"/>
      <c r="AH27" s="79">
        <f>IF(Лист9!$O$3=1,A27,IF(OR(Лист9!$O$3=2,Лист9!$O$3=5,Лист9!$O$3=6),D27,IF(OR(Лист9!$O$3=3,Лист9!$O$3=4,Лист9!$O$3=7,Лист9!$O$3=8,Лист9!$O$3=10),G27,IF(Лист9!$O$3=9,Y27,IF(Лист9!$O$3=11,AE27,)))))</f>
        <v>2</v>
      </c>
      <c r="AI27" s="79">
        <f>IF(Лист9!$O$3=1,B27,IF(Лист9!$O$3=2,E27,IF(OR(Лист9!$O$3=3,Лист9!$O$3=7,),H27,IF(Лист9!$O$3=4,K27,IF(Лист9!$O$3=5,N27,IF(Лист9!$O$3=6,Q27,IF(Лист9!$O$3=8,W27,IF(Лист9!$O$3=9,Z27,))))))))</f>
        <v>0.14099999999999999</v>
      </c>
      <c r="AJ27" s="79">
        <f>IF(Лист9!$O$3=10,AC27,IF(Лист9!$O$3=11,AF27,))</f>
        <v>0</v>
      </c>
      <c r="AK27" s="62">
        <f>IF(AI26=0,AJ27,AI27)</f>
        <v>0.14099999999999999</v>
      </c>
      <c r="AL27" s="62"/>
    </row>
    <row r="28" spans="1:38" ht="13.5" thickBot="1" x14ac:dyDescent="0.25">
      <c r="A28" s="72">
        <v>2.5</v>
      </c>
      <c r="B28" s="73">
        <v>0.27200000000000002</v>
      </c>
      <c r="C28" s="62"/>
      <c r="D28" s="74">
        <v>1.6</v>
      </c>
      <c r="E28" s="75">
        <v>5.7000000000000002E-2</v>
      </c>
      <c r="F28" s="62"/>
      <c r="G28" s="74">
        <v>12</v>
      </c>
      <c r="H28" s="75">
        <v>10.35</v>
      </c>
      <c r="I28" s="62"/>
      <c r="J28" s="74">
        <v>12</v>
      </c>
      <c r="K28" s="75">
        <v>6.2569999999999997</v>
      </c>
      <c r="L28" s="70"/>
      <c r="M28" s="74">
        <v>1.6</v>
      </c>
      <c r="N28" s="75">
        <v>7.3999999999999996E-2</v>
      </c>
      <c r="O28" s="62"/>
      <c r="P28" s="74">
        <v>1.6</v>
      </c>
      <c r="Q28" s="75">
        <v>4.2999999999999997E-2</v>
      </c>
      <c r="R28" s="74"/>
      <c r="S28" s="74">
        <v>12</v>
      </c>
      <c r="T28" s="75">
        <v>10.35</v>
      </c>
      <c r="U28" s="75"/>
      <c r="V28" s="74">
        <v>12</v>
      </c>
      <c r="W28" s="75">
        <v>6.73</v>
      </c>
      <c r="X28" s="74"/>
      <c r="Y28" s="74">
        <v>5</v>
      </c>
      <c r="Z28" s="75">
        <v>1.798</v>
      </c>
      <c r="AA28" s="75"/>
      <c r="AB28" s="74">
        <v>12</v>
      </c>
      <c r="AC28" s="75">
        <v>25.6</v>
      </c>
      <c r="AD28" s="74"/>
      <c r="AE28" s="76">
        <v>20</v>
      </c>
      <c r="AF28" s="77">
        <v>80</v>
      </c>
      <c r="AG28" s="62"/>
      <c r="AH28" s="79">
        <f>IF(Лист9!$O$3=1,A28,IF(OR(Лист9!$O$3=2,Лист9!$O$3=5,Лист9!$O$3=6),D28,IF(OR(Лист9!$O$3=3,Лист9!$O$3=4,Лист9!$O$3=7,Лист9!$O$3=8,Лист9!$O$3=10),G28,IF(Лист9!$O$3=9,Y28,IF(Лист9!$O$3=11,AE28,)))))</f>
        <v>2.5</v>
      </c>
      <c r="AI28" s="79">
        <f>IF(Лист9!$O$3=1,B28,IF(Лист9!$O$3=2,E28,IF(OR(Лист9!$O$3=3,Лист9!$O$3=7,),H28,IF(Лист9!$O$3=4,K28,IF(Лист9!$O$3=5,N28,IF(Лист9!$O$3=6,Q28,IF(Лист9!$O$3=8,W28,IF(Лист9!$O$3=9,Z28,))))))))</f>
        <v>0.27200000000000002</v>
      </c>
      <c r="AJ28" s="79">
        <f>IF(Лист9!$O$3=10,AC28,IF(Лист9!$O$3=11,AF28,))</f>
        <v>0</v>
      </c>
      <c r="AK28" s="62">
        <f>IF(AI26=0,AJ28,AI28)</f>
        <v>0.27200000000000002</v>
      </c>
      <c r="AL28" s="62"/>
    </row>
    <row r="29" spans="1:38" ht="13.5" thickBot="1" x14ac:dyDescent="0.25">
      <c r="A29" s="72">
        <v>3</v>
      </c>
      <c r="B29" s="73">
        <v>0.377</v>
      </c>
      <c r="C29" s="62"/>
      <c r="D29" s="74">
        <v>2</v>
      </c>
      <c r="E29" s="75">
        <v>7.3999999999999996E-2</v>
      </c>
      <c r="F29" s="62"/>
      <c r="G29" s="74">
        <v>14</v>
      </c>
      <c r="H29" s="75">
        <v>15.1</v>
      </c>
      <c r="I29" s="62"/>
      <c r="J29" s="74">
        <v>14</v>
      </c>
      <c r="K29" s="75">
        <v>8.6210000000000004</v>
      </c>
      <c r="L29" s="70"/>
      <c r="M29" s="74">
        <v>2</v>
      </c>
      <c r="N29" s="75">
        <v>0.14099999999999999</v>
      </c>
      <c r="O29" s="62"/>
      <c r="P29" s="74">
        <v>2</v>
      </c>
      <c r="Q29" s="75">
        <v>8.3000000000000004E-2</v>
      </c>
      <c r="R29" s="74"/>
      <c r="S29" s="74">
        <v>14</v>
      </c>
      <c r="T29" s="75">
        <v>15.1</v>
      </c>
      <c r="U29" s="75"/>
      <c r="V29" s="74">
        <v>14</v>
      </c>
      <c r="W29" s="75">
        <v>9.2710000000000008</v>
      </c>
      <c r="X29" s="74"/>
      <c r="Y29" s="74">
        <v>6</v>
      </c>
      <c r="Z29" s="75">
        <v>3.1880000000000002</v>
      </c>
      <c r="AA29" s="75"/>
      <c r="AB29" s="74">
        <v>14</v>
      </c>
      <c r="AC29" s="75">
        <v>43.59</v>
      </c>
      <c r="AD29" s="74"/>
      <c r="AE29" s="76">
        <v>22</v>
      </c>
      <c r="AF29" s="77">
        <v>108</v>
      </c>
      <c r="AG29" s="62"/>
      <c r="AH29" s="79">
        <f>IF(Лист9!$O$3=1,A29,IF(OR(Лист9!$O$3=2,Лист9!$O$3=5,Лист9!$O$3=6),D29,IF(OR(Лист9!$O$3=3,Лист9!$O$3=4,Лист9!$O$3=7,Лист9!$O$3=8,Лист9!$O$3=10),G29,IF(Лист9!$O$3=9,Y29,IF(Лист9!$O$3=11,AE29,)))))</f>
        <v>3</v>
      </c>
      <c r="AI29" s="79">
        <f>IF(Лист9!$O$3=1,B29,IF(Лист9!$O$3=2,E29,IF(OR(Лист9!$O$3=3,Лист9!$O$3=7,),H29,IF(Лист9!$O$3=4,K29,IF(Лист9!$O$3=5,N29,IF(Лист9!$O$3=6,Q29,IF(Лист9!$O$3=8,W29,IF(Лист9!$O$3=9,Z29,))))))))</f>
        <v>0.377</v>
      </c>
      <c r="AJ29" s="79">
        <f>IF(Лист9!$O$3=10,AC29,IF(Лист9!$O$3=11,AF29,))</f>
        <v>0</v>
      </c>
      <c r="AK29" s="62">
        <f>IF(AI26=0,AJ29,AI29)</f>
        <v>0.377</v>
      </c>
      <c r="AL29" s="62"/>
    </row>
    <row r="30" spans="1:38" ht="13.5" thickBot="1" x14ac:dyDescent="0.25">
      <c r="A30" s="72">
        <v>3.5</v>
      </c>
      <c r="B30" s="73">
        <v>0.497</v>
      </c>
      <c r="C30" s="62"/>
      <c r="D30" s="74">
        <v>2.5</v>
      </c>
      <c r="E30" s="75">
        <v>0.16300000000000001</v>
      </c>
      <c r="F30" s="62"/>
      <c r="G30" s="74">
        <v>16</v>
      </c>
      <c r="H30" s="75">
        <v>24.02</v>
      </c>
      <c r="I30" s="62"/>
      <c r="J30" s="74">
        <v>16</v>
      </c>
      <c r="K30" s="75">
        <v>13.414</v>
      </c>
      <c r="L30" s="70"/>
      <c r="M30" s="74">
        <v>2.5</v>
      </c>
      <c r="N30" s="75">
        <v>0.27200000000000002</v>
      </c>
      <c r="O30" s="62"/>
      <c r="P30" s="74">
        <v>2.5</v>
      </c>
      <c r="Q30" s="75">
        <v>0.188</v>
      </c>
      <c r="R30" s="74"/>
      <c r="S30" s="74">
        <v>16</v>
      </c>
      <c r="T30" s="75">
        <v>24.02</v>
      </c>
      <c r="U30" s="75"/>
      <c r="V30" s="74">
        <v>16</v>
      </c>
      <c r="W30" s="75">
        <v>14.285</v>
      </c>
      <c r="X30" s="74"/>
      <c r="Y30" s="74">
        <v>8</v>
      </c>
      <c r="Z30" s="75">
        <v>8.2850000000000001</v>
      </c>
      <c r="AA30" s="75"/>
      <c r="AB30" s="74">
        <v>16</v>
      </c>
      <c r="AC30" s="75">
        <v>59.9</v>
      </c>
      <c r="AD30" s="74"/>
      <c r="AE30" s="80">
        <v>24</v>
      </c>
      <c r="AF30" s="81">
        <v>171</v>
      </c>
      <c r="AG30" s="62"/>
      <c r="AH30" s="79">
        <f>IF(Лист9!$O$3=1,A30,IF(OR(Лист9!$O$3=2,Лист9!$O$3=5,Лист9!$O$3=6),D30,IF(OR(Лист9!$O$3=3,Лист9!$O$3=4,Лист9!$O$3=7,Лист9!$O$3=8,Лист9!$O$3=10),G30,IF(Лист9!$O$3=9,Y30,IF(Лист9!$O$3=11,AE30,)))))</f>
        <v>3.5</v>
      </c>
      <c r="AI30" s="79">
        <f>IF(Лист9!$O$3=1,B30,IF(Лист9!$O$3=2,E30,IF(OR(Лист9!$O$3=3,Лист9!$O$3=7,),H30,IF(Лист9!$O$3=4,K30,IF(Лист9!$O$3=5,N30,IF(Лист9!$O$3=6,Q30,IF(Лист9!$O$3=8,W30,IF(Лист9!$O$3=9,Z30,))))))))</f>
        <v>0.497</v>
      </c>
      <c r="AJ30" s="79">
        <f>IF(Лист9!$O$3=10,AC30,IF(Лист9!$O$3=11,AF30,))</f>
        <v>0</v>
      </c>
      <c r="AK30" s="62">
        <f>IF(AI26=0,AJ30,AI30)</f>
        <v>0.497</v>
      </c>
      <c r="AL30" s="62"/>
    </row>
    <row r="31" spans="1:38" ht="13.5" thickBot="1" x14ac:dyDescent="0.25">
      <c r="A31" s="72">
        <v>4</v>
      </c>
      <c r="B31" s="73">
        <v>0.8</v>
      </c>
      <c r="C31" s="62"/>
      <c r="D31" s="74">
        <v>3</v>
      </c>
      <c r="E31" s="75">
        <v>0.218</v>
      </c>
      <c r="F31" s="62"/>
      <c r="G31" s="75">
        <v>18</v>
      </c>
      <c r="H31" s="75">
        <v>31.98</v>
      </c>
      <c r="I31" s="62"/>
      <c r="J31" s="75">
        <v>18</v>
      </c>
      <c r="K31" s="75">
        <v>17.222000000000001</v>
      </c>
      <c r="L31" s="70"/>
      <c r="M31" s="74">
        <v>3</v>
      </c>
      <c r="N31" s="75">
        <v>0.377</v>
      </c>
      <c r="O31" s="82"/>
      <c r="P31" s="74">
        <v>3</v>
      </c>
      <c r="Q31" s="75">
        <v>0.23799999999999999</v>
      </c>
      <c r="R31" s="74"/>
      <c r="S31" s="75">
        <v>18</v>
      </c>
      <c r="T31" s="75">
        <v>31.98</v>
      </c>
      <c r="U31" s="75"/>
      <c r="V31" s="75">
        <v>18</v>
      </c>
      <c r="W31" s="75">
        <v>18.716000000000001</v>
      </c>
      <c r="X31" s="74"/>
      <c r="Y31" s="74">
        <v>10</v>
      </c>
      <c r="Z31" s="75">
        <v>14.26</v>
      </c>
      <c r="AA31" s="75"/>
      <c r="AB31" s="75">
        <v>18</v>
      </c>
      <c r="AC31" s="75">
        <v>86.23</v>
      </c>
      <c r="AD31" s="74"/>
      <c r="AE31" s="83">
        <v>27</v>
      </c>
      <c r="AF31" s="77">
        <v>224</v>
      </c>
      <c r="AG31" s="62"/>
      <c r="AH31" s="79">
        <f>IF(Лист9!$O$3=1,A31,IF(OR(Лист9!$O$3=2,Лист9!$O$3=5,Лист9!$O$3=6),D31,IF(OR(Лист9!$O$3=3,Лист9!$O$3=4,Лист9!$O$3=7,Лист9!$O$3=8,Лист9!$O$3=10),G31,IF(Лист9!$O$3=9,Y31,IF(Лист9!$O$3=11,AE31,)))))</f>
        <v>4</v>
      </c>
      <c r="AI31" s="79">
        <f>IF(Лист9!$O$3=1,B31,IF(Лист9!$O$3=2,E31,IF(OR(Лист9!$O$3=3,Лист9!$O$3=7,),H31,IF(Лист9!$O$3=4,K31,IF(Лист9!$O$3=5,N31,IF(Лист9!$O$3=6,Q31,IF(Лист9!$O$3=8,W31,IF(Лист9!$O$3=9,Z31,))))))))</f>
        <v>0.8</v>
      </c>
      <c r="AJ31" s="79">
        <f>IF(Лист9!$O$3=10,AC31,IF(Лист9!$O$3=11,AF31,))</f>
        <v>0</v>
      </c>
      <c r="AK31" s="62">
        <f>IF(AI26=0,AJ31,AI31)</f>
        <v>0.8</v>
      </c>
      <c r="AL31" s="62"/>
    </row>
    <row r="32" spans="1:38" ht="13.5" thickBot="1" x14ac:dyDescent="0.25">
      <c r="A32" s="72">
        <v>5</v>
      </c>
      <c r="B32" s="73">
        <v>1.44</v>
      </c>
      <c r="C32" s="62"/>
      <c r="D32" s="74">
        <v>3.5</v>
      </c>
      <c r="E32" s="75">
        <v>0.27600000000000002</v>
      </c>
      <c r="F32" s="62"/>
      <c r="G32" s="75">
        <v>20</v>
      </c>
      <c r="H32" s="75">
        <v>43.33</v>
      </c>
      <c r="I32" s="62"/>
      <c r="J32" s="75">
        <v>20</v>
      </c>
      <c r="K32" s="75">
        <v>25.152999999999999</v>
      </c>
      <c r="L32" s="70"/>
      <c r="M32" s="74">
        <v>3.6</v>
      </c>
      <c r="N32" s="75">
        <v>0.497</v>
      </c>
      <c r="O32" s="82"/>
      <c r="P32" s="74">
        <v>3.5</v>
      </c>
      <c r="Q32" s="75">
        <v>0.312</v>
      </c>
      <c r="R32" s="74"/>
      <c r="S32" s="75">
        <v>20</v>
      </c>
      <c r="T32" s="75">
        <v>43.33</v>
      </c>
      <c r="U32" s="75"/>
      <c r="V32" s="75">
        <v>20</v>
      </c>
      <c r="W32" s="75">
        <v>26.46</v>
      </c>
      <c r="X32" s="75"/>
      <c r="Y32" s="75">
        <v>12</v>
      </c>
      <c r="Z32" s="75">
        <v>19.03</v>
      </c>
      <c r="AA32" s="75"/>
      <c r="AB32" s="75">
        <v>20</v>
      </c>
      <c r="AC32" s="75">
        <v>117.1</v>
      </c>
      <c r="AD32" s="84"/>
      <c r="AE32" s="83">
        <v>30</v>
      </c>
      <c r="AF32" s="77">
        <v>213</v>
      </c>
      <c r="AG32" s="62"/>
      <c r="AH32" s="79">
        <f>IF(Лист9!$O$3=1,A32,IF(OR(Лист9!$O$3=2,Лист9!$O$3=5,Лист9!$O$3=6),D32,IF(OR(Лист9!$O$3=3,Лист9!$O$3=4,Лист9!$O$3=7,Лист9!$O$3=8,Лист9!$O$3=10),G32,IF(Лист9!$O$3=9,Y32,IF(Лист9!$O$3=11,AE32,)))))</f>
        <v>5</v>
      </c>
      <c r="AI32" s="79">
        <f>IF(Лист9!$O$3=1,B32,IF(Лист9!$O$3=2,E32,IF(OR(Лист9!$O$3=3,Лист9!$O$3=7,),H32,IF(Лист9!$O$3=4,K32,IF(Лист9!$O$3=5,N32,IF(Лист9!$O$3=6,Q32,IF(Лист9!$O$3=8,W32,IF(Лист9!$O$3=9,Z32,))))))))</f>
        <v>1.44</v>
      </c>
      <c r="AJ32" s="79">
        <f>IF(Лист9!$O$3=10,AC32,IF(Лист9!$O$3=11,AF32,))</f>
        <v>0</v>
      </c>
      <c r="AK32" s="62">
        <f>IF(AI26=0,AJ32,AI32)</f>
        <v>1.44</v>
      </c>
      <c r="AL32" s="62"/>
    </row>
    <row r="33" spans="1:38" ht="13.5" thickBot="1" x14ac:dyDescent="0.25">
      <c r="A33" s="72">
        <v>6</v>
      </c>
      <c r="B33" s="73">
        <v>2.573</v>
      </c>
      <c r="C33" s="62"/>
      <c r="D33" s="74">
        <v>4</v>
      </c>
      <c r="E33" s="75">
        <v>0.43099999999999999</v>
      </c>
      <c r="F33" s="62"/>
      <c r="G33" s="75">
        <v>22</v>
      </c>
      <c r="H33" s="75">
        <v>60.48</v>
      </c>
      <c r="I33" s="62"/>
      <c r="J33" s="75">
        <v>22</v>
      </c>
      <c r="K33" s="75">
        <v>34.137</v>
      </c>
      <c r="L33" s="64"/>
      <c r="M33" s="74">
        <v>4</v>
      </c>
      <c r="N33" s="75">
        <v>0.8</v>
      </c>
      <c r="O33" s="64"/>
      <c r="P33" s="74">
        <v>4</v>
      </c>
      <c r="Q33" s="75">
        <v>0.45600000000000002</v>
      </c>
      <c r="R33" s="74"/>
      <c r="S33" s="75">
        <v>22</v>
      </c>
      <c r="T33" s="75">
        <v>60.48</v>
      </c>
      <c r="U33" s="75"/>
      <c r="V33" s="75">
        <v>22</v>
      </c>
      <c r="W33" s="75">
        <v>35.970999999999997</v>
      </c>
      <c r="X33" s="75"/>
      <c r="Y33" s="75">
        <v>14</v>
      </c>
      <c r="Z33" s="75">
        <v>32.65</v>
      </c>
      <c r="AA33" s="62"/>
      <c r="AB33" s="75">
        <v>22</v>
      </c>
      <c r="AC33" s="75">
        <v>169</v>
      </c>
      <c r="AD33" s="62"/>
      <c r="AE33" s="83">
        <v>36</v>
      </c>
      <c r="AF33" s="77">
        <v>368</v>
      </c>
      <c r="AG33" s="62"/>
      <c r="AH33" s="79">
        <f>IF(Лист9!$O$3=1,A33,IF(OR(Лист9!$O$3=2,Лист9!$O$3=5,Лист9!$O$3=6),D33,IF(OR(Лист9!$O$3=3,Лист9!$O$3=4,Лист9!$O$3=7,Лист9!$O$3=8,Лист9!$O$3=10),G33,IF(Лист9!$O$3=9,Y33,IF(Лист9!$O$3=11,AE33,)))))</f>
        <v>6</v>
      </c>
      <c r="AI33" s="79">
        <f>IF(Лист9!$O$3=1,B33,IF(Лист9!$O$3=2,E33,IF(OR(Лист9!$O$3=3,Лист9!$O$3=7,),H33,IF(Лист9!$O$3=4,K33,IF(Лист9!$O$3=5,N33,IF(Лист9!$O$3=6,Q33,IF(Лист9!$O$3=8,W33,IF(Лист9!$O$3=9,Z33,))))))))</f>
        <v>2.573</v>
      </c>
      <c r="AJ33" s="79">
        <f>IF(Лист9!$O$3=10,AC33,IF(Лист9!$O$3=11,AF33,))</f>
        <v>0</v>
      </c>
      <c r="AK33" s="62">
        <f>IF(AI26=0,AJ33,AI33)</f>
        <v>2.573</v>
      </c>
      <c r="AL33" s="62"/>
    </row>
    <row r="34" spans="1:38" ht="13.5" thickBot="1" x14ac:dyDescent="0.25">
      <c r="A34" s="72">
        <v>8</v>
      </c>
      <c r="B34" s="73">
        <v>5.548</v>
      </c>
      <c r="C34" s="62"/>
      <c r="D34" s="75">
        <v>5</v>
      </c>
      <c r="E34" s="75">
        <v>0.65600000000000003</v>
      </c>
      <c r="F34" s="62"/>
      <c r="G34" s="75">
        <v>24</v>
      </c>
      <c r="H34" s="75">
        <v>71.17</v>
      </c>
      <c r="I34" s="62"/>
      <c r="J34" s="75">
        <v>24</v>
      </c>
      <c r="K34" s="75">
        <v>39.868000000000002</v>
      </c>
      <c r="L34" s="62"/>
      <c r="M34" s="75">
        <v>5</v>
      </c>
      <c r="N34" s="75">
        <v>1.44</v>
      </c>
      <c r="O34" s="62"/>
      <c r="P34" s="75">
        <v>5</v>
      </c>
      <c r="Q34" s="75">
        <v>0.72</v>
      </c>
      <c r="R34" s="74"/>
      <c r="S34" s="75">
        <v>24</v>
      </c>
      <c r="T34" s="75">
        <v>71.17</v>
      </c>
      <c r="U34" s="75"/>
      <c r="V34" s="75">
        <v>24</v>
      </c>
      <c r="W34" s="75">
        <v>44.41</v>
      </c>
      <c r="X34" s="75"/>
      <c r="Y34" s="75">
        <v>16</v>
      </c>
      <c r="Z34" s="75">
        <v>47.17</v>
      </c>
      <c r="AA34" s="62"/>
      <c r="AB34" s="75">
        <v>24</v>
      </c>
      <c r="AC34" s="75">
        <v>202.3</v>
      </c>
      <c r="AD34" s="62"/>
      <c r="AE34" s="83">
        <v>42</v>
      </c>
      <c r="AF34" s="77">
        <v>611</v>
      </c>
      <c r="AG34" s="62"/>
      <c r="AH34" s="79">
        <f>IF(Лист9!$O$3=1,A34,IF(OR(Лист9!$O$3=2,Лист9!$O$3=5,Лист9!$O$3=6),D34,IF(OR(Лист9!$O$3=3,Лист9!$O$3=4,Лист9!$O$3=7,Лист9!$O$3=8,Лист9!$O$3=10),G34,IF(Лист9!$O$3=9,Y34,IF(Лист9!$O$3=11,AE34,)))))</f>
        <v>8</v>
      </c>
      <c r="AI34" s="79">
        <f>IF(Лист9!$O$3=1,B34,IF(Лист9!$O$3=2,E34,IF(OR(Лист9!$O$3=3,Лист9!$O$3=7,),H34,IF(Лист9!$O$3=4,K34,IF(Лист9!$O$3=5,N34,IF(Лист9!$O$3=6,Q34,IF(Лист9!$O$3=8,W34,IF(Лист9!$O$3=9,Z34,))))))))</f>
        <v>5.548</v>
      </c>
      <c r="AJ34" s="79">
        <f>IF(Лист9!$O$3=10,AC34,IF(Лист9!$O$3=11,AF34,))</f>
        <v>0</v>
      </c>
      <c r="AK34" s="62">
        <f>IF(AI26=0,AJ34,AI34)</f>
        <v>5.548</v>
      </c>
      <c r="AL34" s="62"/>
    </row>
    <row r="35" spans="1:38" ht="13.5" thickBot="1" x14ac:dyDescent="0.25">
      <c r="A35" s="72">
        <v>10</v>
      </c>
      <c r="B35" s="73">
        <v>10.220000000000001</v>
      </c>
      <c r="C35" s="62"/>
      <c r="D35" s="75">
        <v>6</v>
      </c>
      <c r="E35" s="75">
        <v>1.254</v>
      </c>
      <c r="F35" s="62"/>
      <c r="G35" s="75">
        <v>27</v>
      </c>
      <c r="H35" s="75">
        <v>102.5</v>
      </c>
      <c r="I35" s="62"/>
      <c r="J35" s="75">
        <v>27</v>
      </c>
      <c r="K35" s="75">
        <v>56.85</v>
      </c>
      <c r="L35" s="62"/>
      <c r="M35" s="75">
        <v>6</v>
      </c>
      <c r="N35" s="75">
        <v>2.573</v>
      </c>
      <c r="O35" s="62"/>
      <c r="P35" s="75">
        <v>6</v>
      </c>
      <c r="Q35" s="75">
        <v>1.42</v>
      </c>
      <c r="R35" s="62"/>
      <c r="S35" s="75">
        <v>27</v>
      </c>
      <c r="T35" s="75">
        <v>102.5</v>
      </c>
      <c r="U35" s="62"/>
      <c r="V35" s="75">
        <v>27</v>
      </c>
      <c r="W35" s="75">
        <v>61.557000000000002</v>
      </c>
      <c r="X35" s="74"/>
      <c r="Y35" s="75">
        <v>18</v>
      </c>
      <c r="Z35" s="75">
        <v>69.81</v>
      </c>
      <c r="AA35" s="75"/>
      <c r="AB35" s="75">
        <v>27</v>
      </c>
      <c r="AC35" s="75">
        <v>292.5</v>
      </c>
      <c r="AD35" s="62"/>
      <c r="AE35" s="85">
        <v>48</v>
      </c>
      <c r="AF35" s="81">
        <v>921</v>
      </c>
      <c r="AG35" s="62"/>
      <c r="AH35" s="79">
        <f>IF(Лист9!$O$3=1,A35,IF(OR(Лист9!$O$3=2,Лист9!$O$3=5,Лист9!$O$3=6),D35,IF(OR(Лист9!$O$3=3,Лист9!$O$3=4,Лист9!$O$3=7,Лист9!$O$3=8,Лист9!$O$3=10),G35,IF(Лист9!$O$3=9,Y35,IF(Лист9!$O$3=11,AE35,)))))</f>
        <v>10</v>
      </c>
      <c r="AI35" s="79">
        <f>IF(Лист9!$O$3=1,B35,IF(Лист9!$O$3=2,E35,IF(OR(Лист9!$O$3=3,Лист9!$O$3=7,),H35,IF(Лист9!$O$3=4,K35,IF(Лист9!$O$3=5,N35,IF(Лист9!$O$3=6,Q35,IF(Лист9!$O$3=8,W35,IF(Лист9!$O$3=9,Z35,))))))))</f>
        <v>10.220000000000001</v>
      </c>
      <c r="AJ35" s="79">
        <f>IF(Лист9!$O$3=10,AC35,IF(Лист9!$O$3=11,AF35,))</f>
        <v>0</v>
      </c>
      <c r="AK35" s="62">
        <f>IF(AI26=0,AJ35,AI35)</f>
        <v>10.220000000000001</v>
      </c>
      <c r="AL35" s="62"/>
    </row>
    <row r="36" spans="1:38" ht="13.5" thickBot="1" x14ac:dyDescent="0.25">
      <c r="A36" s="72">
        <v>12</v>
      </c>
      <c r="B36" s="73">
        <v>15.67</v>
      </c>
      <c r="C36" s="62"/>
      <c r="D36" s="75">
        <v>8</v>
      </c>
      <c r="E36" s="75">
        <v>2.6669999999999998</v>
      </c>
      <c r="F36" s="62"/>
      <c r="G36" s="75">
        <v>30</v>
      </c>
      <c r="H36" s="75">
        <v>151.4</v>
      </c>
      <c r="I36" s="62"/>
      <c r="J36" s="75">
        <v>30</v>
      </c>
      <c r="K36" s="75">
        <v>87.045000000000002</v>
      </c>
      <c r="L36" s="62"/>
      <c r="M36" s="75">
        <v>8</v>
      </c>
      <c r="N36" s="75">
        <v>5.548</v>
      </c>
      <c r="O36" s="62"/>
      <c r="P36" s="75">
        <v>8</v>
      </c>
      <c r="Q36" s="75">
        <v>2.9420000000000002</v>
      </c>
      <c r="R36" s="62"/>
      <c r="S36" s="75">
        <v>30</v>
      </c>
      <c r="T36" s="75">
        <v>151.4</v>
      </c>
      <c r="U36" s="62"/>
      <c r="V36" s="75">
        <v>30</v>
      </c>
      <c r="W36" s="75">
        <v>93.861999999999995</v>
      </c>
      <c r="X36" s="74"/>
      <c r="Y36" s="75">
        <v>20</v>
      </c>
      <c r="Z36" s="75">
        <v>93.15</v>
      </c>
      <c r="AA36" s="75"/>
      <c r="AB36" s="75">
        <v>30</v>
      </c>
      <c r="AC36" s="75">
        <v>420.6</v>
      </c>
      <c r="AD36" s="62"/>
      <c r="AE36" s="86" t="s">
        <v>20</v>
      </c>
      <c r="AF36" s="87" t="s">
        <v>20</v>
      </c>
      <c r="AG36" s="62"/>
      <c r="AH36" s="79">
        <f>IF(Лист9!$O$3=1,A36,IF(OR(Лист9!$O$3=2,Лист9!$O$3=5,Лист9!$O$3=6),D36,IF(OR(Лист9!$O$3=3,Лист9!$O$3=4,Лист9!$O$3=7,Лист9!$O$3=8,Лист9!$O$3=10),G36,IF(Лист9!$O$3=9,Y36,IF(Лист9!$O$3=11,AE36,)))))</f>
        <v>12</v>
      </c>
      <c r="AI36" s="79">
        <f>IF(Лист9!$O$3=1,B36,IF(Лист9!$O$3=2,E36,IF(OR(Лист9!$O$3=3,Лист9!$O$3=7,),H36,IF(Лист9!$O$3=4,K36,IF(Лист9!$O$3=5,N36,IF(Лист9!$O$3=6,Q36,IF(Лист9!$O$3=8,W36,IF(Лист9!$O$3=9,Z36,))))))))</f>
        <v>15.67</v>
      </c>
      <c r="AJ36" s="79">
        <f>IF(Лист9!$O$3=10,AC36,IF(Лист9!$O$3=11,AF36,))</f>
        <v>0</v>
      </c>
      <c r="AK36" s="62">
        <f>IF(AI26=0,AJ36,AI36)</f>
        <v>15.67</v>
      </c>
      <c r="AL36" s="62"/>
    </row>
    <row r="37" spans="1:38" ht="13.5" thickBot="1" x14ac:dyDescent="0.25">
      <c r="A37" s="72">
        <v>14</v>
      </c>
      <c r="B37" s="73">
        <v>25.33</v>
      </c>
      <c r="C37" s="62"/>
      <c r="D37" s="75">
        <v>10</v>
      </c>
      <c r="E37" s="75">
        <v>5.0199999999999996</v>
      </c>
      <c r="F37" s="62"/>
      <c r="G37" s="75">
        <v>36</v>
      </c>
      <c r="H37" s="75">
        <v>277.3</v>
      </c>
      <c r="I37" s="62"/>
      <c r="J37" s="75">
        <v>36</v>
      </c>
      <c r="K37" s="75">
        <v>161.39500000000001</v>
      </c>
      <c r="L37" s="62"/>
      <c r="M37" s="75">
        <v>10</v>
      </c>
      <c r="N37" s="75">
        <v>10.220000000000001</v>
      </c>
      <c r="O37" s="62"/>
      <c r="P37" s="75">
        <v>10</v>
      </c>
      <c r="Q37" s="75">
        <v>5.4560000000000004</v>
      </c>
      <c r="R37" s="62"/>
      <c r="S37" s="75">
        <v>36</v>
      </c>
      <c r="T37" s="75">
        <v>277.3</v>
      </c>
      <c r="U37" s="62"/>
      <c r="V37" s="75">
        <v>36</v>
      </c>
      <c r="W37" s="75">
        <v>171.53100000000001</v>
      </c>
      <c r="X37" s="74"/>
      <c r="Y37" s="75">
        <v>22</v>
      </c>
      <c r="Z37" s="75">
        <v>132.9</v>
      </c>
      <c r="AA37" s="75"/>
      <c r="AB37" s="75">
        <v>36</v>
      </c>
      <c r="AC37" s="75">
        <v>715.3</v>
      </c>
      <c r="AD37" s="62"/>
      <c r="AE37" s="86" t="s">
        <v>20</v>
      </c>
      <c r="AF37" s="87" t="s">
        <v>20</v>
      </c>
      <c r="AG37" s="62"/>
      <c r="AH37" s="79">
        <f>IF(Лист9!$O$3=1,A37,IF(OR(Лист9!$O$3=2,Лист9!$O$3=5,Лист9!$O$3=6),D37,IF(OR(Лист9!$O$3=3,Лист9!$O$3=4,Лист9!$O$3=7,Лист9!$O$3=8,Лист9!$O$3=10),G37,IF(Лист9!$O$3=9,Y37,IF(Лист9!$O$3=11,AE37,)))))</f>
        <v>14</v>
      </c>
      <c r="AI37" s="79">
        <f>IF(Лист9!$O$3=1,B37,IF(Лист9!$O$3=2,E37,IF(OR(Лист9!$O$3=3,Лист9!$O$3=7,),H37,IF(Лист9!$O$3=4,K37,IF(Лист9!$O$3=5,N37,IF(Лист9!$O$3=6,Q37,IF(Лист9!$O$3=8,W37,IF(Лист9!$O$3=9,Z37,))))))))</f>
        <v>25.33</v>
      </c>
      <c r="AJ37" s="79">
        <f>IF(Лист9!$O$3=10,AC37,IF(Лист9!$O$3=11,AF37,))</f>
        <v>0</v>
      </c>
      <c r="AK37" s="62">
        <f>IF(AI26=0,AJ37,AI37)</f>
        <v>25.33</v>
      </c>
      <c r="AL37" s="62"/>
    </row>
    <row r="38" spans="1:38" ht="13.5" thickBot="1" x14ac:dyDescent="0.25">
      <c r="A38" s="72">
        <v>16</v>
      </c>
      <c r="B38" s="73">
        <v>37.61</v>
      </c>
      <c r="C38" s="62"/>
      <c r="D38" s="75">
        <v>12</v>
      </c>
      <c r="E38" s="75">
        <v>6.84</v>
      </c>
      <c r="F38" s="62"/>
      <c r="G38" s="75">
        <v>42</v>
      </c>
      <c r="H38" s="75">
        <v>502.25</v>
      </c>
      <c r="I38" s="62"/>
      <c r="J38" s="75">
        <v>42</v>
      </c>
      <c r="K38" s="75">
        <v>278.71499999999997</v>
      </c>
      <c r="L38" s="62"/>
      <c r="M38" s="75">
        <v>12</v>
      </c>
      <c r="N38" s="75">
        <v>15.67</v>
      </c>
      <c r="O38" s="62"/>
      <c r="P38" s="75">
        <v>12</v>
      </c>
      <c r="Q38" s="75">
        <v>7.8259999999999996</v>
      </c>
      <c r="R38" s="62"/>
      <c r="S38" s="75">
        <v>42</v>
      </c>
      <c r="T38" s="75">
        <v>502.25</v>
      </c>
      <c r="U38" s="62"/>
      <c r="V38" s="75">
        <v>42</v>
      </c>
      <c r="W38" s="75">
        <v>296.72899999999998</v>
      </c>
      <c r="X38" s="74"/>
      <c r="Y38" s="75">
        <v>24</v>
      </c>
      <c r="Z38" s="75">
        <v>170</v>
      </c>
      <c r="AA38" s="75"/>
      <c r="AB38" s="75">
        <v>42</v>
      </c>
      <c r="AC38" s="75">
        <v>1179</v>
      </c>
      <c r="AD38" s="62"/>
      <c r="AE38" s="86" t="s">
        <v>20</v>
      </c>
      <c r="AF38" s="87" t="s">
        <v>20</v>
      </c>
      <c r="AG38" s="62"/>
      <c r="AH38" s="79">
        <f>IF(Лист9!$O$3=1,A38,IF(OR(Лист9!$O$3=2,Лист9!$O$3=5,Лист9!$O$3=6),D38,IF(OR(Лист9!$O$3=3,Лист9!$O$3=4,Лист9!$O$3=7,Лист9!$O$3=8,Лист9!$O$3=10),G38,IF(Лист9!$O$3=9,Y38,IF(Лист9!$O$3=11,AE38,)))))</f>
        <v>16</v>
      </c>
      <c r="AI38" s="79">
        <f>IF(Лист9!$O$3=1,B38,IF(Лист9!$O$3=2,E38,IF(OR(Лист9!$O$3=3,Лист9!$O$3=7,),H38,IF(Лист9!$O$3=4,K38,IF(Лист9!$O$3=5,N38,IF(Лист9!$O$3=6,Q38,IF(Лист9!$O$3=8,W38,IF(Лист9!$O$3=9,Z38,))))))))</f>
        <v>37.61</v>
      </c>
      <c r="AJ38" s="79">
        <f>IF(Лист9!$O$3=10,AC38,IF(Лист9!$O$3=11,AF38,))</f>
        <v>0</v>
      </c>
      <c r="AK38" s="62">
        <f>IF(AI26=0,AJ38,AI38)</f>
        <v>37.61</v>
      </c>
      <c r="AL38" s="62"/>
    </row>
    <row r="39" spans="1:38" ht="13.5" thickBot="1" x14ac:dyDescent="0.25">
      <c r="A39" s="72">
        <v>18</v>
      </c>
      <c r="B39" s="73">
        <v>53.27</v>
      </c>
      <c r="C39" s="62"/>
      <c r="D39" s="75">
        <v>14</v>
      </c>
      <c r="E39" s="75">
        <v>11.67</v>
      </c>
      <c r="F39" s="62"/>
      <c r="G39" s="75">
        <v>48</v>
      </c>
      <c r="H39" s="75">
        <v>764.5</v>
      </c>
      <c r="I39" s="62"/>
      <c r="J39" s="75">
        <v>48</v>
      </c>
      <c r="K39" s="75">
        <v>448.428</v>
      </c>
      <c r="L39" s="62"/>
      <c r="M39" s="75">
        <v>14</v>
      </c>
      <c r="N39" s="75">
        <v>25.33</v>
      </c>
      <c r="O39" s="62"/>
      <c r="P39" s="75">
        <v>14</v>
      </c>
      <c r="Q39" s="75">
        <v>12.6</v>
      </c>
      <c r="R39" s="62"/>
      <c r="S39" s="75">
        <v>48</v>
      </c>
      <c r="T39" s="75">
        <v>764.5</v>
      </c>
      <c r="U39" s="62"/>
      <c r="V39" s="75">
        <v>48</v>
      </c>
      <c r="W39" s="75">
        <v>473.815</v>
      </c>
      <c r="X39" s="74"/>
      <c r="Y39" s="75">
        <v>27</v>
      </c>
      <c r="Z39" s="75">
        <v>232.7</v>
      </c>
      <c r="AA39" s="75"/>
      <c r="AB39" s="75">
        <v>48</v>
      </c>
      <c r="AC39" s="75">
        <v>1780.7</v>
      </c>
      <c r="AD39" s="62"/>
      <c r="AE39" s="86" t="s">
        <v>20</v>
      </c>
      <c r="AF39" s="87" t="s">
        <v>20</v>
      </c>
      <c r="AG39" s="62"/>
      <c r="AH39" s="79">
        <f>IF(Лист9!$O$3=1,A39,IF(OR(Лист9!$O$3=2,Лист9!$O$3=5,Лист9!$O$3=6),D39,IF(OR(Лист9!$O$3=3,Лист9!$O$3=4,Лист9!$O$3=7,Лист9!$O$3=8,Лист9!$O$3=10),G39,IF(Лист9!$O$3=9,Y39,IF(Лист9!$O$3=11,AE39,)))))</f>
        <v>18</v>
      </c>
      <c r="AI39" s="79">
        <f>IF(Лист9!$O$3=1,B39,IF(Лист9!$O$3=2,E39,IF(OR(Лист9!$O$3=3,Лист9!$O$3=7,),H39,IF(Лист9!$O$3=4,K39,IF(Лист9!$O$3=5,N39,IF(Лист9!$O$3=6,Q39,IF(Лист9!$O$3=8,W39,IF(Лист9!$O$3=9,Z39,))))))))</f>
        <v>53.27</v>
      </c>
      <c r="AJ39" s="79">
        <f>IF(Лист9!$O$3=10,AC39,IF(Лист9!$O$3=11,AF39,))</f>
        <v>0</v>
      </c>
      <c r="AK39" s="62">
        <f>IF(AI26=0,AJ39,AI39)</f>
        <v>53.27</v>
      </c>
      <c r="AL39" s="62"/>
    </row>
    <row r="40" spans="1:38" ht="13.5" thickBot="1" x14ac:dyDescent="0.25">
      <c r="A40" s="72">
        <v>20</v>
      </c>
      <c r="B40" s="73">
        <v>71.44</v>
      </c>
      <c r="C40" s="62"/>
      <c r="D40" s="75">
        <v>16</v>
      </c>
      <c r="E40" s="75">
        <v>17.68</v>
      </c>
      <c r="F40" s="62"/>
      <c r="G40" s="88" t="s">
        <v>20</v>
      </c>
      <c r="H40" s="88" t="s">
        <v>20</v>
      </c>
      <c r="I40" s="62"/>
      <c r="J40" s="88" t="s">
        <v>20</v>
      </c>
      <c r="K40" s="88" t="s">
        <v>20</v>
      </c>
      <c r="L40" s="62"/>
      <c r="M40" s="75">
        <v>16</v>
      </c>
      <c r="N40" s="75">
        <v>37.61</v>
      </c>
      <c r="O40" s="62"/>
      <c r="P40" s="75">
        <v>16</v>
      </c>
      <c r="Q40" s="75">
        <v>18.760000000000002</v>
      </c>
      <c r="R40" s="62"/>
      <c r="S40" s="88" t="s">
        <v>20</v>
      </c>
      <c r="T40" s="88" t="s">
        <v>20</v>
      </c>
      <c r="U40" s="62"/>
      <c r="V40" s="88" t="s">
        <v>20</v>
      </c>
      <c r="W40" s="88" t="s">
        <v>20</v>
      </c>
      <c r="X40" s="62"/>
      <c r="Y40" s="75">
        <v>30</v>
      </c>
      <c r="Z40" s="75">
        <v>334.7</v>
      </c>
      <c r="AA40" s="62"/>
      <c r="AB40" s="88" t="s">
        <v>20</v>
      </c>
      <c r="AC40" s="88" t="s">
        <v>20</v>
      </c>
      <c r="AD40" s="62"/>
      <c r="AE40" s="86" t="s">
        <v>20</v>
      </c>
      <c r="AF40" s="87" t="s">
        <v>20</v>
      </c>
      <c r="AG40" s="62"/>
      <c r="AH40" s="79">
        <f>IF(Лист9!$O$3=1,A40,IF(OR(Лист9!$O$3=2,Лист9!$O$3=5,Лист9!$O$3=6),D40,IF(OR(Лист9!$O$3=3,Лист9!$O$3=4,Лист9!$O$3=7,Лист9!$O$3=8,Лист9!$O$3=10),G40,IF(Лист9!$O$3=9,Y40,IF(Лист9!$O$3=11,AE40,)))))</f>
        <v>20</v>
      </c>
      <c r="AI40" s="79">
        <f>IF(Лист9!$O$3=1,B40,IF(Лист9!$O$3=2,E40,IF(OR(Лист9!$O$3=3,Лист9!$O$3=7,),H40,IF(Лист9!$O$3=4,K40,IF(Лист9!$O$3=5,N40,IF(Лист9!$O$3=6,Q40,IF(Лист9!$O$3=8,W40,IF(Лист9!$O$3=9,Z40,))))))))</f>
        <v>71.44</v>
      </c>
      <c r="AJ40" s="79">
        <f>IF(Лист9!$O$3=10,AC40,IF(Лист9!$O$3=11,AF40,))</f>
        <v>0</v>
      </c>
      <c r="AK40" s="62">
        <f>IF(AI26=0,AJ40,AI40)</f>
        <v>71.44</v>
      </c>
      <c r="AL40" s="62"/>
    </row>
    <row r="41" spans="1:38" ht="13.5" thickBot="1" x14ac:dyDescent="0.25">
      <c r="A41" s="72">
        <v>22</v>
      </c>
      <c r="B41" s="73">
        <v>103.15</v>
      </c>
      <c r="C41" s="62"/>
      <c r="D41" s="75">
        <v>18</v>
      </c>
      <c r="E41" s="75">
        <v>25.98</v>
      </c>
      <c r="F41" s="62"/>
      <c r="G41" s="88" t="s">
        <v>20</v>
      </c>
      <c r="H41" s="89" t="s">
        <v>20</v>
      </c>
      <c r="I41" s="62"/>
      <c r="J41" s="88" t="s">
        <v>20</v>
      </c>
      <c r="K41" s="88" t="s">
        <v>20</v>
      </c>
      <c r="L41" s="62"/>
      <c r="M41" s="75">
        <v>18</v>
      </c>
      <c r="N41" s="75">
        <v>53.27</v>
      </c>
      <c r="O41" s="62"/>
      <c r="P41" s="75">
        <v>18</v>
      </c>
      <c r="Q41" s="75">
        <v>29.84</v>
      </c>
      <c r="R41" s="62"/>
      <c r="S41" s="88" t="s">
        <v>20</v>
      </c>
      <c r="T41" s="88" t="s">
        <v>20</v>
      </c>
      <c r="U41" s="62"/>
      <c r="V41" s="88" t="s">
        <v>20</v>
      </c>
      <c r="W41" s="88" t="s">
        <v>20</v>
      </c>
      <c r="X41" s="62"/>
      <c r="Y41" s="75">
        <v>36</v>
      </c>
      <c r="Z41" s="75">
        <v>574.70000000000005</v>
      </c>
      <c r="AA41" s="62"/>
      <c r="AB41" s="88" t="s">
        <v>20</v>
      </c>
      <c r="AC41" s="88" t="s">
        <v>20</v>
      </c>
      <c r="AD41" s="62"/>
      <c r="AE41" s="86" t="s">
        <v>20</v>
      </c>
      <c r="AF41" s="87" t="s">
        <v>20</v>
      </c>
      <c r="AG41" s="62"/>
      <c r="AH41" s="79">
        <f>IF(Лист9!$O$3=1,A41,IF(OR(Лист9!$O$3=2,Лист9!$O$3=5,Лист9!$O$3=6),D41,IF(OR(Лист9!$O$3=3,Лист9!$O$3=4,Лист9!$O$3=7,Лист9!$O$3=8,Лист9!$O$3=10),G41,IF(Лист9!$O$3=9,Y41,IF(Лист9!$O$3=11,AE41,)))))</f>
        <v>22</v>
      </c>
      <c r="AI41" s="79">
        <f>IF(Лист9!$O$3=1,B41,IF(Лист9!$O$3=2,E41,IF(OR(Лист9!$O$3=3,Лист9!$O$3=7,),H41,IF(Лист9!$O$3=4,K41,IF(Лист9!$O$3=5,N41,IF(Лист9!$O$3=6,Q41,IF(Лист9!$O$3=8,W41,IF(Лист9!$O$3=9,Z41,))))))))</f>
        <v>103.15</v>
      </c>
      <c r="AJ41" s="79">
        <f>IF(Лист9!$O$3=10,AC41,IF(Лист9!$O$3=11,AF41,))</f>
        <v>0</v>
      </c>
      <c r="AK41" s="62">
        <f>IF(AI26=0,AJ41,AI41)</f>
        <v>103.15</v>
      </c>
      <c r="AL41" s="62"/>
    </row>
    <row r="42" spans="1:38" ht="13.5" thickBot="1" x14ac:dyDescent="0.25">
      <c r="A42" s="72">
        <v>24</v>
      </c>
      <c r="B42" s="73">
        <v>122.87</v>
      </c>
      <c r="C42" s="62"/>
      <c r="D42" s="75">
        <v>20</v>
      </c>
      <c r="E42" s="75">
        <v>35.53</v>
      </c>
      <c r="F42" s="62"/>
      <c r="G42" s="88" t="s">
        <v>20</v>
      </c>
      <c r="H42" s="89" t="s">
        <v>20</v>
      </c>
      <c r="I42" s="62"/>
      <c r="J42" s="88" t="s">
        <v>20</v>
      </c>
      <c r="K42" s="88" t="s">
        <v>20</v>
      </c>
      <c r="L42" s="62"/>
      <c r="M42" s="75">
        <v>20</v>
      </c>
      <c r="N42" s="75">
        <v>71.44</v>
      </c>
      <c r="O42" s="62"/>
      <c r="P42" s="75">
        <v>20</v>
      </c>
      <c r="Q42" s="75">
        <v>37.24</v>
      </c>
      <c r="R42" s="62"/>
      <c r="S42" s="88" t="s">
        <v>20</v>
      </c>
      <c r="T42" s="89" t="s">
        <v>20</v>
      </c>
      <c r="U42" s="62"/>
      <c r="V42" s="88" t="s">
        <v>20</v>
      </c>
      <c r="W42" s="88" t="s">
        <v>20</v>
      </c>
      <c r="X42" s="62"/>
      <c r="Y42" s="75">
        <v>42</v>
      </c>
      <c r="Z42" s="75">
        <v>930.6</v>
      </c>
      <c r="AA42" s="62"/>
      <c r="AB42" s="88" t="s">
        <v>20</v>
      </c>
      <c r="AC42" s="88" t="s">
        <v>20</v>
      </c>
      <c r="AD42" s="62"/>
      <c r="AE42" s="86" t="s">
        <v>20</v>
      </c>
      <c r="AF42" s="87" t="s">
        <v>20</v>
      </c>
      <c r="AG42" s="62"/>
      <c r="AH42" s="79">
        <f>IF(Лист9!$O$3=1,A42,IF(OR(Лист9!$O$3=2,Лист9!$O$3=5,Лист9!$O$3=6),D42,IF(OR(Лист9!$O$3=3,Лист9!$O$3=4,Лист9!$O$3=7,Лист9!$O$3=8,Лист9!$O$3=10),G42,IF(Лист9!$O$3=9,Y42,IF(Лист9!$O$3=11,AE42,)))))</f>
        <v>24</v>
      </c>
      <c r="AI42" s="79">
        <f>IF(Лист9!$O$3=1,B42,IF(Лист9!$O$3=2,E42,IF(OR(Лист9!$O$3=3,Лист9!$O$3=7,),H42,IF(Лист9!$O$3=4,K42,IF(Лист9!$O$3=5,N42,IF(Лист9!$O$3=6,Q42,IF(Лист9!$O$3=8,W42,IF(Лист9!$O$3=9,Z42,))))))))</f>
        <v>122.87</v>
      </c>
      <c r="AJ42" s="79">
        <f>IF(Лист9!$O$3=10,AC42,IF(Лист9!$O$3=11,AF42,))</f>
        <v>0</v>
      </c>
      <c r="AK42" s="62">
        <f>IF(AI26=0,AJ42,AI42)</f>
        <v>122.87</v>
      </c>
      <c r="AL42" s="62"/>
    </row>
    <row r="43" spans="1:38" ht="13.5" thickBot="1" x14ac:dyDescent="0.25">
      <c r="A43" s="72">
        <v>27</v>
      </c>
      <c r="B43" s="73">
        <v>175.28</v>
      </c>
      <c r="C43" s="62"/>
      <c r="D43" s="75">
        <v>22</v>
      </c>
      <c r="E43" s="75">
        <v>50.01</v>
      </c>
      <c r="F43" s="62"/>
      <c r="G43" s="88" t="s">
        <v>20</v>
      </c>
      <c r="H43" s="89" t="s">
        <v>20</v>
      </c>
      <c r="I43" s="62"/>
      <c r="J43" s="88" t="s">
        <v>20</v>
      </c>
      <c r="K43" s="88" t="s">
        <v>20</v>
      </c>
      <c r="L43" s="62"/>
      <c r="M43" s="75">
        <v>22</v>
      </c>
      <c r="N43" s="75">
        <v>103.15</v>
      </c>
      <c r="O43" s="62"/>
      <c r="P43" s="75">
        <v>22</v>
      </c>
      <c r="Q43" s="75">
        <v>54.02</v>
      </c>
      <c r="R43" s="62"/>
      <c r="S43" s="88" t="s">
        <v>20</v>
      </c>
      <c r="T43" s="89" t="s">
        <v>20</v>
      </c>
      <c r="U43" s="62"/>
      <c r="V43" s="88" t="s">
        <v>20</v>
      </c>
      <c r="W43" s="88" t="s">
        <v>20</v>
      </c>
      <c r="X43" s="62"/>
      <c r="Y43" s="75">
        <v>48</v>
      </c>
      <c r="Z43" s="75">
        <v>1451</v>
      </c>
      <c r="AA43" s="62"/>
      <c r="AB43" s="88" t="s">
        <v>20</v>
      </c>
      <c r="AC43" s="88" t="s">
        <v>20</v>
      </c>
      <c r="AD43" s="62"/>
      <c r="AE43" s="86" t="s">
        <v>20</v>
      </c>
      <c r="AF43" s="87" t="s">
        <v>20</v>
      </c>
      <c r="AG43" s="62"/>
      <c r="AH43" s="79">
        <f>IF(Лист9!$O$3=1,A43,IF(OR(Лист9!$O$3=2,Лист9!$O$3=5,Лист9!$O$3=6),D43,IF(OR(Лист9!$O$3=3,Лист9!$O$3=4,Лист9!$O$3=7,Лист9!$O$3=8,Лист9!$O$3=10),G43,IF(Лист9!$O$3=9,Y43,IF(Лист9!$O$3=11,AE43,)))))</f>
        <v>27</v>
      </c>
      <c r="AI43" s="79">
        <f>IF(Лист9!$O$3=1,B43,IF(Лист9!$O$3=2,E43,IF(OR(Лист9!$O$3=3,Лист9!$O$3=7,),H43,IF(Лист9!$O$3=4,K43,IF(Лист9!$O$3=5,N43,IF(Лист9!$O$3=6,Q43,IF(Лист9!$O$3=8,W43,IF(Лист9!$O$3=9,Z43,))))))))</f>
        <v>175.28</v>
      </c>
      <c r="AJ43" s="79">
        <f>IF(Лист9!$O$3=10,AC43,IF(Лист9!$O$3=11,AF43,))</f>
        <v>0</v>
      </c>
      <c r="AK43" s="62">
        <f>IF(AI26=0,AJ43,AI43)</f>
        <v>175.28</v>
      </c>
      <c r="AL43" s="62"/>
    </row>
    <row r="44" spans="1:38" ht="13.5" thickBot="1" x14ac:dyDescent="0.25">
      <c r="A44" s="72">
        <v>30</v>
      </c>
      <c r="B44" s="73">
        <v>242.54</v>
      </c>
      <c r="C44" s="62"/>
      <c r="D44" s="75">
        <v>24</v>
      </c>
      <c r="E44" s="75">
        <v>59.79</v>
      </c>
      <c r="F44" s="62"/>
      <c r="G44" s="88" t="s">
        <v>20</v>
      </c>
      <c r="H44" s="89" t="s">
        <v>20</v>
      </c>
      <c r="I44" s="62"/>
      <c r="J44" s="88" t="s">
        <v>20</v>
      </c>
      <c r="K44" s="88" t="s">
        <v>20</v>
      </c>
      <c r="L44" s="62"/>
      <c r="M44" s="75">
        <v>24</v>
      </c>
      <c r="N44" s="75">
        <v>122.87</v>
      </c>
      <c r="O44" s="62"/>
      <c r="P44" s="75">
        <v>24</v>
      </c>
      <c r="Q44" s="75">
        <v>64.400000000000006</v>
      </c>
      <c r="R44" s="62"/>
      <c r="S44" s="88" t="s">
        <v>20</v>
      </c>
      <c r="T44" s="89" t="s">
        <v>20</v>
      </c>
      <c r="U44" s="62"/>
      <c r="V44" s="88" t="s">
        <v>20</v>
      </c>
      <c r="W44" s="88" t="s">
        <v>20</v>
      </c>
      <c r="X44" s="62"/>
      <c r="Y44" s="88" t="s">
        <v>20</v>
      </c>
      <c r="Z44" s="88" t="s">
        <v>20</v>
      </c>
      <c r="AA44" s="62"/>
      <c r="AB44" s="88" t="s">
        <v>20</v>
      </c>
      <c r="AC44" s="88" t="s">
        <v>20</v>
      </c>
      <c r="AD44" s="62"/>
      <c r="AE44" s="86" t="s">
        <v>20</v>
      </c>
      <c r="AF44" s="87" t="s">
        <v>20</v>
      </c>
      <c r="AG44" s="62"/>
      <c r="AH44" s="79">
        <f>IF(Лист9!$O$3=1,A44,IF(OR(Лист9!$O$3=2,Лист9!$O$3=5,Лист9!$O$3=6),D44,IF(OR(Лист9!$O$3=3,Лист9!$O$3=4,Лист9!$O$3=7,Лист9!$O$3=8,Лист9!$O$3=10),G44,IF(Лист9!$O$3=9,Y44,IF(Лист9!$O$3=11,AE44,)))))</f>
        <v>30</v>
      </c>
      <c r="AI44" s="79">
        <f>IF(Лист9!$O$3=1,B44,IF(Лист9!$O$3=2,E44,IF(OR(Лист9!$O$3=3,Лист9!$O$3=7,),H44,IF(Лист9!$O$3=4,K44,IF(Лист9!$O$3=5,N44,IF(Лист9!$O$3=6,Q44,IF(Лист9!$O$3=8,W44,IF(Лист9!$O$3=9,Z44,))))))))</f>
        <v>242.54</v>
      </c>
      <c r="AJ44" s="79">
        <f>IF(Лист9!$O$3=10,AC44,IF(Лист9!$O$3=11,AF44,))</f>
        <v>0</v>
      </c>
      <c r="AK44" s="62">
        <f>IF(AI26=0,AJ44,AI44)</f>
        <v>242.54</v>
      </c>
      <c r="AL44" s="62"/>
    </row>
    <row r="45" spans="1:38" ht="13.5" thickBot="1" x14ac:dyDescent="0.25">
      <c r="A45" s="72">
        <v>36</v>
      </c>
      <c r="B45" s="73">
        <v>416.78</v>
      </c>
      <c r="C45" s="62"/>
      <c r="D45" s="75">
        <v>27</v>
      </c>
      <c r="E45" s="75">
        <v>88.06</v>
      </c>
      <c r="F45" s="62"/>
      <c r="G45" s="88" t="s">
        <v>20</v>
      </c>
      <c r="H45" s="89" t="s">
        <v>20</v>
      </c>
      <c r="I45" s="62"/>
      <c r="J45" s="88" t="s">
        <v>20</v>
      </c>
      <c r="K45" s="88" t="s">
        <v>20</v>
      </c>
      <c r="L45" s="62"/>
      <c r="M45" s="75">
        <v>27</v>
      </c>
      <c r="N45" s="75">
        <v>175.28</v>
      </c>
      <c r="O45" s="62"/>
      <c r="P45" s="75">
        <v>27</v>
      </c>
      <c r="Q45" s="75">
        <v>94.62</v>
      </c>
      <c r="R45" s="62"/>
      <c r="S45" s="88" t="s">
        <v>20</v>
      </c>
      <c r="T45" s="89" t="s">
        <v>20</v>
      </c>
      <c r="U45" s="62"/>
      <c r="V45" s="88" t="s">
        <v>20</v>
      </c>
      <c r="W45" s="88" t="s">
        <v>20</v>
      </c>
      <c r="X45" s="62"/>
      <c r="Y45" s="88" t="s">
        <v>20</v>
      </c>
      <c r="Z45" s="88" t="s">
        <v>20</v>
      </c>
      <c r="AA45" s="62"/>
      <c r="AB45" s="88" t="s">
        <v>20</v>
      </c>
      <c r="AC45" s="88" t="s">
        <v>20</v>
      </c>
      <c r="AD45" s="62"/>
      <c r="AE45" s="86" t="s">
        <v>20</v>
      </c>
      <c r="AF45" s="87" t="s">
        <v>20</v>
      </c>
      <c r="AG45" s="62"/>
      <c r="AH45" s="79">
        <f>IF(Лист9!$O$3=1,A45,IF(OR(Лист9!$O$3=2,Лист9!$O$3=5,Лист9!$O$3=6),D45,IF(OR(Лист9!$O$3=3,Лист9!$O$3=4,Лист9!$O$3=7,Лист9!$O$3=8,Лист9!$O$3=10),G45,IF(Лист9!$O$3=9,Y45,IF(Лист9!$O$3=11,AE45,)))))</f>
        <v>36</v>
      </c>
      <c r="AI45" s="79">
        <f>IF(Лист9!$O$3=1,B45,IF(Лист9!$O$3=2,E45,IF(OR(Лист9!$O$3=3,Лист9!$O$3=7,),H45,IF(Лист9!$O$3=4,K45,IF(Лист9!$O$3=5,N45,IF(Лист9!$O$3=6,Q45,IF(Лист9!$O$3=8,W45,IF(Лист9!$O$3=9,Z45,))))))))</f>
        <v>416.78</v>
      </c>
      <c r="AJ45" s="79">
        <f>IF(Лист9!$O$3=10,AC45,IF(Лист9!$O$3=11,AF45,))</f>
        <v>0</v>
      </c>
      <c r="AK45" s="62">
        <f>IF(AI26=0,AJ45,AI45)</f>
        <v>416.78</v>
      </c>
      <c r="AL45" s="62"/>
    </row>
    <row r="46" spans="1:38" ht="13.5" thickBot="1" x14ac:dyDescent="0.25">
      <c r="A46" s="72">
        <v>42</v>
      </c>
      <c r="B46" s="73">
        <v>623.88</v>
      </c>
      <c r="C46" s="62"/>
      <c r="D46" s="75">
        <v>30</v>
      </c>
      <c r="E46" s="75">
        <v>127.15</v>
      </c>
      <c r="F46" s="62"/>
      <c r="G46" s="88" t="s">
        <v>20</v>
      </c>
      <c r="H46" s="89" t="s">
        <v>20</v>
      </c>
      <c r="I46" s="62"/>
      <c r="J46" s="88" t="s">
        <v>20</v>
      </c>
      <c r="K46" s="88" t="s">
        <v>20</v>
      </c>
      <c r="L46" s="62"/>
      <c r="M46" s="75">
        <v>30</v>
      </c>
      <c r="N46" s="75">
        <v>242.54</v>
      </c>
      <c r="O46" s="62"/>
      <c r="P46" s="75">
        <v>30</v>
      </c>
      <c r="Q46" s="75">
        <v>134.75</v>
      </c>
      <c r="R46" s="62"/>
      <c r="S46" s="88" t="s">
        <v>20</v>
      </c>
      <c r="T46" s="89" t="s">
        <v>20</v>
      </c>
      <c r="U46" s="62"/>
      <c r="V46" s="88" t="s">
        <v>20</v>
      </c>
      <c r="W46" s="88" t="s">
        <v>20</v>
      </c>
      <c r="X46" s="62"/>
      <c r="Y46" s="88" t="s">
        <v>20</v>
      </c>
      <c r="Z46" s="88" t="s">
        <v>20</v>
      </c>
      <c r="AA46" s="62"/>
      <c r="AB46" s="88" t="s">
        <v>20</v>
      </c>
      <c r="AC46" s="88" t="s">
        <v>20</v>
      </c>
      <c r="AD46" s="62"/>
      <c r="AE46" s="86" t="s">
        <v>20</v>
      </c>
      <c r="AF46" s="87" t="s">
        <v>20</v>
      </c>
      <c r="AG46" s="62"/>
      <c r="AH46" s="79">
        <f>IF(Лист9!$O$3=1,A46,IF(OR(Лист9!$O$3=2,Лист9!$O$3=5,Лист9!$O$3=6),D46,IF(OR(Лист9!$O$3=3,Лист9!$O$3=4,Лист9!$O$3=7,Лист9!$O$3=8,Лист9!$O$3=10),G46,IF(Лист9!$O$3=9,Y46,IF(Лист9!$O$3=11,AE46,)))))</f>
        <v>42</v>
      </c>
      <c r="AI46" s="79">
        <f>IF(Лист9!$O$3=1,B46,IF(Лист9!$O$3=2,E46,IF(OR(Лист9!$O$3=3,Лист9!$O$3=7,),H46,IF(Лист9!$O$3=4,K46,IF(Лист9!$O$3=5,N46,IF(Лист9!$O$3=6,Q46,IF(Лист9!$O$3=8,W46,IF(Лист9!$O$3=9,Z46,))))))))</f>
        <v>623.88</v>
      </c>
      <c r="AJ46" s="79">
        <f>IF(Лист9!$O$3=10,AC46,IF(Лист9!$O$3=11,AF46,))</f>
        <v>0</v>
      </c>
      <c r="AK46" s="62">
        <f>IF(AI26=0,AJ46,AI46)</f>
        <v>623.88</v>
      </c>
      <c r="AL46" s="62"/>
    </row>
    <row r="47" spans="1:38" ht="13.5" thickBot="1" x14ac:dyDescent="0.25">
      <c r="A47" s="72">
        <v>48</v>
      </c>
      <c r="B47" s="73">
        <v>956.2</v>
      </c>
      <c r="C47" s="62"/>
      <c r="D47" s="75">
        <v>36</v>
      </c>
      <c r="E47" s="75">
        <v>216.99</v>
      </c>
      <c r="F47" s="62"/>
      <c r="G47" s="88" t="s">
        <v>20</v>
      </c>
      <c r="H47" s="89" t="s">
        <v>20</v>
      </c>
      <c r="I47" s="62"/>
      <c r="J47" s="88" t="s">
        <v>20</v>
      </c>
      <c r="K47" s="88" t="s">
        <v>20</v>
      </c>
      <c r="L47" s="62"/>
      <c r="M47" s="75">
        <v>36</v>
      </c>
      <c r="N47" s="75">
        <v>416.78</v>
      </c>
      <c r="O47" s="62"/>
      <c r="P47" s="75">
        <v>36</v>
      </c>
      <c r="Q47" s="75">
        <v>229.9</v>
      </c>
      <c r="R47" s="62"/>
      <c r="S47" s="88" t="s">
        <v>20</v>
      </c>
      <c r="T47" s="89" t="s">
        <v>20</v>
      </c>
      <c r="U47" s="62"/>
      <c r="V47" s="88" t="s">
        <v>20</v>
      </c>
      <c r="W47" s="88" t="s">
        <v>20</v>
      </c>
      <c r="X47" s="62"/>
      <c r="Y47" s="88" t="s">
        <v>20</v>
      </c>
      <c r="Z47" s="88" t="s">
        <v>20</v>
      </c>
      <c r="AA47" s="62"/>
      <c r="AB47" s="88" t="s">
        <v>20</v>
      </c>
      <c r="AC47" s="88" t="s">
        <v>20</v>
      </c>
      <c r="AD47" s="62"/>
      <c r="AE47" s="86" t="s">
        <v>20</v>
      </c>
      <c r="AF47" s="87" t="s">
        <v>20</v>
      </c>
      <c r="AG47" s="62"/>
      <c r="AH47" s="79">
        <f>IF(Лист9!$O$3=1,A47,IF(OR(Лист9!$O$3=2,Лист9!$O$3=5,Лист9!$O$3=6),D47,IF(OR(Лист9!$O$3=3,Лист9!$O$3=4,Лист9!$O$3=7,Лист9!$O$3=8,Лист9!$O$3=10),G47,IF(Лист9!$O$3=9,Y47,IF(Лист9!$O$3=11,AE47,)))))</f>
        <v>48</v>
      </c>
      <c r="AI47" s="79">
        <f>IF(Лист9!$O$3=1,B47,IF(Лист9!$O$3=2,E47,IF(OR(Лист9!$O$3=3,Лист9!$O$3=7,),H47,IF(Лист9!$O$3=4,K47,IF(Лист9!$O$3=5,N47,IF(Лист9!$O$3=6,Q47,IF(Лист9!$O$3=8,W47,IF(Лист9!$O$3=9,Z47,))))))))</f>
        <v>956.2</v>
      </c>
      <c r="AJ47" s="79">
        <f>IF(Лист9!$O$3=10,AC47,IF(Лист9!$O$3=11,AF47,))</f>
        <v>0</v>
      </c>
      <c r="AK47" s="62">
        <f>IF(AI26=0,AJ47,AI47)</f>
        <v>956.2</v>
      </c>
      <c r="AL47" s="62"/>
    </row>
    <row r="48" spans="1:38" x14ac:dyDescent="0.2">
      <c r="A48" s="90" t="s">
        <v>20</v>
      </c>
      <c r="B48" s="91" t="s">
        <v>20</v>
      </c>
      <c r="C48" s="62"/>
      <c r="D48" s="75">
        <v>42</v>
      </c>
      <c r="E48" s="75">
        <v>360.63</v>
      </c>
      <c r="F48" s="62"/>
      <c r="G48" s="88" t="s">
        <v>20</v>
      </c>
      <c r="H48" s="89" t="s">
        <v>20</v>
      </c>
      <c r="I48" s="62"/>
      <c r="J48" s="88" t="s">
        <v>20</v>
      </c>
      <c r="K48" s="88" t="s">
        <v>20</v>
      </c>
      <c r="L48" s="62"/>
      <c r="M48" s="75">
        <v>42</v>
      </c>
      <c r="N48" s="75">
        <v>623.88</v>
      </c>
      <c r="O48" s="62"/>
      <c r="P48" s="75">
        <v>42</v>
      </c>
      <c r="Q48" s="75">
        <v>379.38</v>
      </c>
      <c r="R48" s="62"/>
      <c r="S48" s="88" t="s">
        <v>20</v>
      </c>
      <c r="T48" s="89" t="s">
        <v>20</v>
      </c>
      <c r="U48" s="62"/>
      <c r="V48" s="88" t="s">
        <v>20</v>
      </c>
      <c r="W48" s="88" t="s">
        <v>20</v>
      </c>
      <c r="X48" s="62"/>
      <c r="Y48" s="88" t="s">
        <v>20</v>
      </c>
      <c r="Z48" s="88" t="s">
        <v>20</v>
      </c>
      <c r="AA48" s="62"/>
      <c r="AB48" s="88" t="s">
        <v>20</v>
      </c>
      <c r="AC48" s="88" t="s">
        <v>20</v>
      </c>
      <c r="AD48" s="62"/>
      <c r="AE48" s="86" t="s">
        <v>20</v>
      </c>
      <c r="AF48" s="87" t="s">
        <v>20</v>
      </c>
      <c r="AG48" s="62"/>
      <c r="AH48" s="79" t="str">
        <f>IF(Лист9!$O$3=1,A48,IF(OR(Лист9!$O$3=2,Лист9!$O$3=5,Лист9!$O$3=6),D48,IF(OR(Лист9!$O$3=3,Лист9!$O$3=4,Лист9!$O$3=7,Лист9!$O$3=8,Лист9!$O$3=10),G48,IF(Лист9!$O$3=9,Y48,IF(Лист9!$O$3=11,AE48,)))))</f>
        <v>-</v>
      </c>
      <c r="AI48" s="79" t="str">
        <f>IF(Лист9!$O$3=1,B48,IF(Лист9!$O$3=2,E48,IF(OR(Лист9!$O$3=3,Лист9!$O$3=7,),H48,IF(Лист9!$O$3=4,K48,IF(Лист9!$O$3=5,N48,IF(Лист9!$O$3=6,Q48,IF(Лист9!$O$3=8,W48,IF(Лист9!$O$3=9,Z48,))))))))</f>
        <v>-</v>
      </c>
      <c r="AJ48" s="79">
        <f>IF(Лист9!$O$3=10,AC48,IF(Лист9!$O$3=11,AF48,))</f>
        <v>0</v>
      </c>
      <c r="AK48" s="62" t="str">
        <f>IF(AI26=0,AJ48,AI48)</f>
        <v>-</v>
      </c>
      <c r="AL48" s="62"/>
    </row>
    <row r="49" spans="1:38" x14ac:dyDescent="0.2">
      <c r="A49" s="90" t="s">
        <v>20</v>
      </c>
      <c r="B49" s="91" t="s">
        <v>20</v>
      </c>
      <c r="C49" s="62"/>
      <c r="D49" s="75">
        <v>48</v>
      </c>
      <c r="E49" s="75">
        <v>558.12</v>
      </c>
      <c r="F49" s="62"/>
      <c r="G49" s="89" t="s">
        <v>20</v>
      </c>
      <c r="H49" s="89" t="s">
        <v>20</v>
      </c>
      <c r="I49" s="62"/>
      <c r="J49" s="88" t="s">
        <v>20</v>
      </c>
      <c r="K49" s="88" t="s">
        <v>20</v>
      </c>
      <c r="L49" s="62"/>
      <c r="M49" s="75">
        <v>48</v>
      </c>
      <c r="N49" s="75">
        <v>956.2</v>
      </c>
      <c r="O49" s="62"/>
      <c r="P49" s="75">
        <v>48</v>
      </c>
      <c r="Q49" s="75">
        <v>583.66</v>
      </c>
      <c r="R49" s="62"/>
      <c r="S49" s="88" t="s">
        <v>20</v>
      </c>
      <c r="T49" s="89" t="s">
        <v>20</v>
      </c>
      <c r="U49" s="62"/>
      <c r="V49" s="88" t="s">
        <v>20</v>
      </c>
      <c r="W49" s="88" t="s">
        <v>20</v>
      </c>
      <c r="X49" s="62"/>
      <c r="Y49" s="88" t="s">
        <v>20</v>
      </c>
      <c r="Z49" s="88" t="s">
        <v>20</v>
      </c>
      <c r="AA49" s="62"/>
      <c r="AB49" s="88" t="s">
        <v>20</v>
      </c>
      <c r="AC49" s="88" t="s">
        <v>20</v>
      </c>
      <c r="AD49" s="62"/>
      <c r="AE49" s="86" t="s">
        <v>20</v>
      </c>
      <c r="AF49" s="87" t="s">
        <v>20</v>
      </c>
      <c r="AG49" s="62"/>
      <c r="AH49" s="79" t="str">
        <f>IF(Лист9!$O$3=1,A49,IF(OR(Лист9!$O$3=2,Лист9!$O$3=5,Лист9!$O$3=6),D49,IF(OR(Лист9!$O$3=3,Лист9!$O$3=4,Лист9!$O$3=7,Лист9!$O$3=8,Лист9!$O$3=10),G49,IF(Лист9!$O$3=9,Y49,IF(Лист9!$O$3=11,AE49,)))))</f>
        <v>-</v>
      </c>
      <c r="AI49" s="79" t="str">
        <f>IF(Лист9!$O$3=1,B49,IF(Лист9!$O$3=2,E49,IF(OR(Лист9!$O$3=3,Лист9!$O$3=7,),H49,IF(Лист9!$O$3=4,K49,IF(Лист9!$O$3=5,N49,IF(Лист9!$O$3=6,Q49,IF(Лист9!$O$3=8,W49,IF(Лист9!$O$3=9,Z49,))))))))</f>
        <v>-</v>
      </c>
      <c r="AJ49" s="79">
        <f>IF(Лист9!$O$3=10,AC49,IF(Лист9!$O$3=11,AF49,))</f>
        <v>0</v>
      </c>
      <c r="AK49" s="62" t="str">
        <f>IF(AI26=0,AJ49,AI49)</f>
        <v>-</v>
      </c>
      <c r="AL49" s="62"/>
    </row>
    <row r="50" spans="1:38" x14ac:dyDescent="0.2">
      <c r="AH50" s="67"/>
    </row>
    <row r="54" spans="1:38" ht="15.75" x14ac:dyDescent="0.25">
      <c r="B54" s="30"/>
    </row>
    <row r="55" spans="1:38" ht="15.75" x14ac:dyDescent="0.25">
      <c r="B55" s="30"/>
    </row>
    <row r="56" spans="1:38" ht="15.75" x14ac:dyDescent="0.25">
      <c r="B56" s="30"/>
    </row>
    <row r="58" spans="1:38" x14ac:dyDescent="0.2">
      <c r="A58" s="8"/>
      <c r="B58" s="8"/>
      <c r="C58" s="8"/>
      <c r="D58" s="8"/>
      <c r="E58" s="8"/>
      <c r="F58" s="8"/>
      <c r="G58" s="8"/>
      <c r="H58" s="8"/>
    </row>
    <row r="59" spans="1:38" x14ac:dyDescent="0.2">
      <c r="A59" s="8"/>
      <c r="B59" s="92"/>
      <c r="C59" s="8"/>
      <c r="D59" s="8"/>
      <c r="E59" s="8"/>
      <c r="F59" s="8"/>
      <c r="G59" s="8"/>
      <c r="H59" s="8"/>
    </row>
    <row r="60" spans="1:38" ht="16.5" thickBot="1" x14ac:dyDescent="0.3">
      <c r="A60" s="8"/>
      <c r="B60" s="8"/>
      <c r="C60" s="8"/>
      <c r="D60" s="8"/>
      <c r="E60" s="8"/>
      <c r="F60" s="8"/>
      <c r="G60" s="8"/>
      <c r="H60" s="8"/>
      <c r="I60" s="30"/>
    </row>
    <row r="61" spans="1:38" x14ac:dyDescent="0.2">
      <c r="A61" s="8"/>
      <c r="B61" s="93"/>
      <c r="C61" s="94"/>
      <c r="D61" s="94"/>
      <c r="E61" s="94"/>
      <c r="F61" s="94"/>
      <c r="G61" s="95"/>
      <c r="H61" s="8"/>
    </row>
    <row r="62" spans="1:38" x14ac:dyDescent="0.2">
      <c r="A62" s="8"/>
      <c r="B62" s="96"/>
      <c r="C62" s="41"/>
      <c r="D62" s="41"/>
      <c r="E62" s="41"/>
      <c r="F62" s="26"/>
      <c r="G62" s="97"/>
      <c r="H62" s="8"/>
    </row>
    <row r="63" spans="1:38" x14ac:dyDescent="0.2">
      <c r="A63" s="8"/>
      <c r="B63" s="98"/>
      <c r="C63" s="41"/>
      <c r="D63" s="41"/>
      <c r="E63" s="99"/>
      <c r="F63" s="100"/>
      <c r="G63" s="97"/>
      <c r="H63" s="8"/>
      <c r="I63" s="8"/>
      <c r="J63" s="8"/>
      <c r="K63" s="8"/>
      <c r="L63" s="8"/>
      <c r="M63" s="8"/>
      <c r="N63" s="8"/>
    </row>
    <row r="64" spans="1:38" x14ac:dyDescent="0.2">
      <c r="A64" s="8"/>
      <c r="B64" s="96"/>
      <c r="C64" s="26"/>
      <c r="D64" s="26"/>
      <c r="E64" s="189"/>
      <c r="F64" s="189"/>
      <c r="G64" s="97"/>
      <c r="H64" s="8"/>
      <c r="I64" s="8"/>
      <c r="J64" s="8"/>
      <c r="K64" s="8"/>
      <c r="L64" s="8"/>
      <c r="M64" s="8"/>
      <c r="N64" s="8"/>
    </row>
    <row r="65" spans="1:14" x14ac:dyDescent="0.2">
      <c r="A65" s="8"/>
      <c r="B65" s="101"/>
      <c r="C65" s="8"/>
      <c r="D65" s="41"/>
      <c r="E65" s="26"/>
      <c r="F65" s="26"/>
      <c r="G65" s="97"/>
      <c r="H65" s="8"/>
      <c r="I65" s="92"/>
      <c r="J65" s="26"/>
      <c r="K65" s="26"/>
      <c r="L65" s="26"/>
      <c r="M65" s="92"/>
      <c r="N65" s="8"/>
    </row>
    <row r="66" spans="1:14" ht="13.5" thickBot="1" x14ac:dyDescent="0.25">
      <c r="A66" s="8"/>
      <c r="B66" s="96"/>
      <c r="C66" s="41"/>
      <c r="D66" s="51"/>
      <c r="E66" s="41"/>
      <c r="F66" s="26"/>
      <c r="G66" s="97"/>
      <c r="H66" s="8"/>
      <c r="I66" s="26"/>
      <c r="J66" s="26"/>
      <c r="K66" s="26"/>
      <c r="L66" s="26"/>
      <c r="M66" s="26"/>
      <c r="N66" s="26"/>
    </row>
    <row r="67" spans="1:14" x14ac:dyDescent="0.2">
      <c r="A67" s="8"/>
      <c r="B67" s="96"/>
      <c r="C67" s="51"/>
      <c r="D67" s="26"/>
      <c r="E67" s="43"/>
      <c r="F67" s="26"/>
      <c r="G67" s="97"/>
      <c r="H67" s="8"/>
      <c r="I67" s="93"/>
      <c r="J67" s="94"/>
      <c r="K67" s="94"/>
      <c r="L67" s="94"/>
      <c r="M67" s="94"/>
      <c r="N67" s="95"/>
    </row>
    <row r="68" spans="1:14" ht="13.5" thickBot="1" x14ac:dyDescent="0.25">
      <c r="A68" s="8"/>
      <c r="B68" s="102"/>
      <c r="C68" s="8"/>
      <c r="D68" s="103"/>
      <c r="E68" s="104"/>
      <c r="F68" s="104"/>
      <c r="G68" s="105"/>
      <c r="H68" s="8"/>
      <c r="I68" s="96"/>
      <c r="J68" s="41"/>
      <c r="K68" s="41"/>
      <c r="L68" s="41"/>
      <c r="M68" s="26"/>
      <c r="N68" s="97"/>
    </row>
    <row r="69" spans="1:14" x14ac:dyDescent="0.2">
      <c r="A69" s="8"/>
      <c r="B69" s="8"/>
      <c r="C69" s="8"/>
      <c r="D69" s="8"/>
      <c r="E69" s="8"/>
      <c r="F69" s="8"/>
      <c r="G69" s="8"/>
      <c r="H69" s="8"/>
      <c r="I69" s="98"/>
      <c r="J69" s="41"/>
      <c r="K69" s="8"/>
      <c r="L69" s="99"/>
      <c r="M69" s="100"/>
      <c r="N69" s="97"/>
    </row>
    <row r="70" spans="1:14" x14ac:dyDescent="0.2">
      <c r="A70" s="8"/>
      <c r="B70" s="8"/>
      <c r="C70" s="8"/>
      <c r="D70" s="8"/>
      <c r="E70" s="8"/>
      <c r="F70" s="8"/>
      <c r="G70" s="8"/>
      <c r="H70" s="8"/>
      <c r="I70" s="96"/>
      <c r="J70" s="26"/>
      <c r="K70" s="41"/>
      <c r="L70" s="189"/>
      <c r="M70" s="189"/>
      <c r="N70" s="97"/>
    </row>
    <row r="71" spans="1:14" x14ac:dyDescent="0.2">
      <c r="A71" s="8"/>
      <c r="B71" s="8"/>
      <c r="C71" s="8"/>
      <c r="D71" s="8"/>
      <c r="E71" s="8"/>
      <c r="F71" s="8"/>
      <c r="G71" s="8"/>
      <c r="H71" s="8"/>
      <c r="I71" s="101"/>
      <c r="J71" s="41"/>
      <c r="K71" s="26"/>
      <c r="L71" s="26"/>
      <c r="M71" s="26"/>
      <c r="N71" s="97"/>
    </row>
    <row r="72" spans="1:14" x14ac:dyDescent="0.2">
      <c r="A72" s="8"/>
      <c r="B72" s="8"/>
      <c r="C72" s="8"/>
      <c r="D72" s="8"/>
      <c r="E72" s="8"/>
      <c r="F72" s="8"/>
      <c r="G72" s="8"/>
      <c r="H72" s="8"/>
      <c r="I72" s="96"/>
      <c r="J72" s="51"/>
      <c r="K72" s="41"/>
      <c r="L72" s="41"/>
      <c r="M72" s="26"/>
      <c r="N72" s="97"/>
    </row>
    <row r="73" spans="1:14" ht="13.5" thickBot="1" x14ac:dyDescent="0.25">
      <c r="A73" s="8"/>
      <c r="B73" s="8"/>
      <c r="C73" s="8"/>
      <c r="D73" s="8"/>
      <c r="E73" s="8"/>
      <c r="F73" s="8"/>
      <c r="G73" s="8"/>
      <c r="H73" s="8"/>
      <c r="I73" s="96"/>
      <c r="J73" s="103"/>
      <c r="K73" s="51"/>
      <c r="L73" s="43"/>
      <c r="M73" s="26"/>
      <c r="N73" s="97"/>
    </row>
    <row r="74" spans="1:14" ht="13.5" thickBot="1" x14ac:dyDescent="0.25">
      <c r="H74" s="8"/>
      <c r="I74" s="102"/>
      <c r="J74" s="8"/>
      <c r="K74" s="103"/>
      <c r="L74" s="104"/>
      <c r="M74" s="104"/>
      <c r="N74" s="105"/>
    </row>
    <row r="75" spans="1:14" x14ac:dyDescent="0.2">
      <c r="H75" s="8"/>
      <c r="I75" s="8"/>
      <c r="J75" s="8"/>
      <c r="K75" s="8"/>
      <c r="L75" s="8"/>
      <c r="M75" s="8"/>
      <c r="N75" s="8"/>
    </row>
    <row r="76" spans="1:14" x14ac:dyDescent="0.2">
      <c r="H76" s="8"/>
      <c r="I76" s="8"/>
      <c r="J76" s="8"/>
      <c r="K76" s="8"/>
      <c r="L76" s="8"/>
      <c r="M76" s="8"/>
      <c r="N76" s="8"/>
    </row>
    <row r="77" spans="1:14" x14ac:dyDescent="0.2">
      <c r="H77" s="8"/>
      <c r="I77" s="8"/>
      <c r="J77" s="8"/>
      <c r="K77" s="8"/>
      <c r="L77" s="8"/>
      <c r="M77" s="8"/>
      <c r="N77" s="8"/>
    </row>
  </sheetData>
  <sheetProtection password="E81D" sheet="1" objects="1" scenarios="1"/>
  <protectedRanges>
    <protectedRange sqref="AG21" name="Диапазон1"/>
    <protectedRange sqref="AG23" name="Диапазон2"/>
    <protectedRange sqref="AH26:AK50" name="Диапазон3"/>
  </protectedRanges>
  <mergeCells count="2">
    <mergeCell ref="E64:F64"/>
    <mergeCell ref="L70:M70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Лист10</vt:lpstr>
      <vt:lpstr>Лист1</vt:lpstr>
      <vt:lpstr>Лист9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Лист8!_Toc19444156</vt:lpstr>
      <vt:lpstr>_СамГОСТ</vt:lpstr>
      <vt:lpstr>_СамИСО</vt:lpstr>
      <vt:lpstr>Лист8!PO0000016</vt:lpstr>
      <vt:lpstr>Лист8!PO0000017</vt:lpstr>
      <vt:lpstr>Лист8!PO0000018</vt:lpstr>
      <vt:lpstr>Лист8!PO0000019</vt:lpstr>
      <vt:lpstr>Лист8!TO0000003</vt:lpstr>
      <vt:lpstr>СамГОСТ</vt:lpstr>
      <vt:lpstr>СамИСО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Вовчик</dc:creator>
  <cp:lastModifiedBy>Виктория .</cp:lastModifiedBy>
  <dcterms:created xsi:type="dcterms:W3CDTF">2006-10-29T18:35:44Z</dcterms:created>
  <dcterms:modified xsi:type="dcterms:W3CDTF">2021-03-17T06:01:13Z</dcterms:modified>
</cp:coreProperties>
</file>